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vml" ContentType="application/vnd.openxmlformats-officedocument.vmlDrawing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xl/worksheets/sheet2.xml" ContentType="application/vnd.openxmlformats-officedocument.spreadsheetml.worksheet+xml"/>
  <Override PartName="/xl/threadedComments/threadedComment1.xml" ContentType="application/vnd.ms-excel.threadedcomments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threadedComments/threadedComment2.xml" ContentType="application/vnd.ms-excel.threadedcomments+xml"/>
  <Override PartName="/xl/comments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 showHorizontalScroll="1" showVerticalScroll="1"/>
  </bookViews>
  <sheets>
    <sheet name="QUADRO RESUMO" sheetId="1" state="visible" r:id="rId2"/>
    <sheet name="Porteiro 12x36-Diurno" sheetId="2" state="visible" r:id="rId3"/>
    <sheet name="Porteiro 12x36-Noturno" sheetId="3" state="visible" r:id="rId4"/>
    <sheet name="UNIFORME (2)" sheetId="4" state="visible" r:id="rId5"/>
    <sheet name="Equipamentos e materiais (port)" sheetId="5" state="visible" r:id="rId6"/>
  </sheets>
  <definedNames>
    <definedName name="_xlnm.Print_Area" localSheetId="0" hidden="0">'QUADRO RESUMO'!$A$1:$F$25</definedName>
    <definedName name="_xlnm.Print_Area" localSheetId="1" hidden="0">'Porteiro 12x36-Diurno'!$A$3:$D$127</definedName>
    <definedName name="_xlnm.Print_Area" localSheetId="2" hidden="0">'Porteiro 12x36-Noturno'!$A$3:$D$127</definedName>
    <definedName name="Excel_BuiltIn_Print_Area_2_1" localSheetId="3" hidden="0">#REF!</definedName>
    <definedName name="Excel_BuiltIn_Print_Area_3_1" localSheetId="3" hidden="0">#REF!</definedName>
    <definedName name="Excel_BuiltIn_Print_Area_4_1" localSheetId="3" hidden="0">#REF!</definedName>
    <definedName name="Excel_BuiltIn_Print_Area_4_1_1" localSheetId="3" hidden="0">#REF!</definedName>
    <definedName name="Excel_BuiltIn_Print_Area_5_1" localSheetId="3" hidden="0">#REF!</definedName>
    <definedName name="Excel_BuiltIn_Print_Area_5_1_1" localSheetId="3" hidden="0">#REF!</definedName>
    <definedName name="Excel_BuiltIn_Print_Area_5_1_1_1" localSheetId="3" hidden="0">#REF!</definedName>
    <definedName name="Excel_BuiltIn_Print_Area_6_1" localSheetId="3" hidden="0">#REF!</definedName>
    <definedName name="Excel_BuiltIn_Print_Area_6_1_1" localSheetId="3" hidden="0">#REF!</definedName>
    <definedName name="Excel_BuiltIn_Print_Area_7_1_1" localSheetId="3" hidden="0">#REF!</definedName>
    <definedName name="Excel_BuiltIn_Print_Area_8_1" localSheetId="3" hidden="0">#REF!</definedName>
    <definedName name="Excel_BuiltIn_Print_Titles_3" localSheetId="3" hidden="0">#REF!</definedName>
    <definedName name="Excel_BuiltIn_Print_Area_2_1" localSheetId="4" hidden="0">#REF!</definedName>
    <definedName name="Excel_BuiltIn_Print_Area_3_1" localSheetId="4" hidden="0">#REF!</definedName>
    <definedName name="Excel_BuiltIn_Print_Area_4_1" localSheetId="4" hidden="0">#REF!</definedName>
    <definedName name="Excel_BuiltIn_Print_Area_4_1_1" localSheetId="4" hidden="0">#REF!</definedName>
    <definedName name="Excel_BuiltIn_Print_Area_5_1" localSheetId="4" hidden="0">#REF!</definedName>
    <definedName name="Excel_BuiltIn_Print_Area_5_1_1" localSheetId="4" hidden="0">#REF!</definedName>
    <definedName name="Excel_BuiltIn_Print_Area_5_1_1_1" localSheetId="4" hidden="0">#REF!</definedName>
    <definedName name="Excel_BuiltIn_Print_Area_6_1" localSheetId="4" hidden="0">#REF!</definedName>
    <definedName name="Excel_BuiltIn_Print_Area_6_1_1" localSheetId="4" hidden="0">#REF!</definedName>
    <definedName name="Excel_BuiltIn_Print_Area_7_1_1" localSheetId="4" hidden="0">#REF!</definedName>
    <definedName name="Excel_BuiltIn_Print_Area_8_1" localSheetId="4" hidden="0">#REF!</definedName>
    <definedName name="Excel_BuiltIn_Print_Titles_3" localSheetId="4" hidden="0">#REF!</definedName>
    <definedName name="Excel_BuiltIn_Print_Area_2_1" hidden="0">#REF!</definedName>
    <definedName name="Excel_BuiltIn_Print_Area_3_1" hidden="0">#REF!</definedName>
    <definedName name="Excel_BuiltIn_Print_Area_4_1" hidden="0">#REF!</definedName>
    <definedName name="Excel_BuiltIn_Print_Area_4_1_1" hidden="0">#REF!</definedName>
    <definedName name="Excel_BuiltIn_Print_Area_5_1" hidden="0">#REF!</definedName>
    <definedName name="Excel_BuiltIn_Print_Area_5_1_1" hidden="0">#REF!</definedName>
    <definedName name="Excel_BuiltIn_Print_Area_5_1_1_1" hidden="0">#REF!</definedName>
    <definedName name="Excel_BuiltIn_Print_Area_6_1" hidden="0">#REF!</definedName>
    <definedName name="Excel_BuiltIn_Print_Area_6_1_1" hidden="0">#REF!</definedName>
    <definedName name="Excel_BuiltIn_Print_Area_7_1_1" hidden="0">#REF!</definedName>
    <definedName name="Excel_BuiltIn_Print_Area_8_1" hidden="0">#REF!</definedName>
    <definedName name="Excel_BuiltIn_Print_Titles_3" hidden="0">#REF!</definedName>
    <definedName name="novo" hidden="0">#REF!</definedName>
  </definedNames>
  <calcPr refMode="A1" iterate="0" iterateCount="100" iterateDelta="0.0001"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tc={009400EA-00FD-4570-9EB1-0049005E0073}</author>
  </authors>
  <commentList>
    <comment ref="C45" authorId="0" xr:uid="{009400EA-00FD-4570-9EB1-0049005E0073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Considerado percentual máximo para o SAT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tc={003C009E-0081-4068-AF46-00A100B000B3}</author>
  </authors>
  <commentList>
    <comment ref="C45" authorId="0" xr:uid="{003C009E-0081-4068-AF46-00A100B000B3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IFSP:Considerado percentual máximo para o SAT
</t>
        </r>
      </text>
    </comment>
  </commentList>
</comments>
</file>

<file path=xl/sharedStrings.xml><?xml version="1.0" encoding="utf-8"?>
<sst xmlns="http://schemas.openxmlformats.org/spreadsheetml/2006/main" count="222" uniqueCount="222">
  <si>
    <t xml:space="preserve">ANEXO VI – Planilha de Custos e Formação de Preços</t>
  </si>
  <si>
    <t xml:space="preserve">PLANILHA DE CUSTOS E FORMAÇÃO DE PREÇOS</t>
  </si>
  <si>
    <t xml:space="preserve">MODELO PARA A CONSOLIDAÇÃO E APRESENTAÇÃO DE PROPOSTAS</t>
  </si>
  <si>
    <t xml:space="preserve">PROCESSO Nº</t>
  </si>
  <si>
    <t xml:space="preserve">PREGÃO ELETRÔNICO Nº</t>
  </si>
  <si>
    <t xml:space="preserve">IDENTIFICAÇÃO DA EMPRESA</t>
  </si>
  <si>
    <t xml:space="preserve">DATA DE APRESENTAÇÃO DA PROPOSTA</t>
  </si>
  <si>
    <t xml:space="preserve">UNIDADE (Locais de Prestação dos Serviços)</t>
  </si>
  <si>
    <t xml:space="preserve">Campus Registro - IFSP</t>
  </si>
  <si>
    <t>MUNICÍPIO/UF</t>
  </si>
  <si>
    <t>Registro/SP</t>
  </si>
  <si>
    <t xml:space="preserve">SALÁRIO NORMATIVO DA CATEGORIA </t>
  </si>
  <si>
    <t xml:space="preserve">DATA BASE CONVENÇÃO COLETIVA</t>
  </si>
  <si>
    <t>SINDICATOS</t>
  </si>
  <si>
    <t>SINDEEPRESS</t>
  </si>
  <si>
    <t xml:space="preserve">indicar Sindicato</t>
  </si>
  <si>
    <t xml:space="preserve">SAT (Seguro Acidente de Trabalho) (Comprovar o indíce)</t>
  </si>
  <si>
    <t>RAT=</t>
  </si>
  <si>
    <t>FAP=</t>
  </si>
  <si>
    <t xml:space="preserve">Nº DE MESES DE EXECUÇÃO CONTRATUAL</t>
  </si>
  <si>
    <t xml:space="preserve">12 MESES</t>
  </si>
  <si>
    <t>Totais</t>
  </si>
  <si>
    <t xml:space="preserve">Quantidade de postos (portaria diurna 12x 36)</t>
  </si>
  <si>
    <t xml:space="preserve">Valor por Posto</t>
  </si>
  <si>
    <t xml:space="preserve">Total mensal</t>
  </si>
  <si>
    <t xml:space="preserve">Quantidade de postos  (portaria noturna 12x 36)</t>
  </si>
  <si>
    <t xml:space="preserve">Duração (meses)</t>
  </si>
  <si>
    <t xml:space="preserve">Valor mensal do contrato</t>
  </si>
  <si>
    <t xml:space="preserve">Valor anual do contrato</t>
  </si>
  <si>
    <t xml:space="preserve">IFSP REGISTRO
PREGÃO ELETRÔNICO Nº __586/2021</t>
  </si>
  <si>
    <t xml:space="preserve">PLANILHA DE CUSTO E FORMAÇÃO DE PREÇOS</t>
  </si>
  <si>
    <t xml:space="preserve">PROCESSO Nº </t>
  </si>
  <si>
    <t xml:space="preserve">TIPO: MENOR PREÇO GLOBAL</t>
  </si>
  <si>
    <t xml:space="preserve">DISCRIMINAÇÃO DOS SERVIÇOS</t>
  </si>
  <si>
    <t xml:space="preserve">Data de apresentação da proposta (dia/mês/ano)</t>
  </si>
  <si>
    <t>Municipio/UF</t>
  </si>
  <si>
    <t>REGISTRO/SP</t>
  </si>
  <si>
    <t xml:space="preserve">Sindicato: </t>
  </si>
  <si>
    <t>SINDEEPRES</t>
  </si>
  <si>
    <t xml:space="preserve">Ano do acordo, convenção ou  dissídio coletivo:</t>
  </si>
  <si>
    <t xml:space="preserve">Número de meses de execução contratual: </t>
  </si>
  <si>
    <t xml:space="preserve">Tipo de Serviço:</t>
  </si>
  <si>
    <t>Portaria</t>
  </si>
  <si>
    <t xml:space="preserve">Unidade de medida:</t>
  </si>
  <si>
    <t>Posto/Hora</t>
  </si>
  <si>
    <t xml:space="preserve">DADOS COMPLEMENTARES</t>
  </si>
  <si>
    <t xml:space="preserve">Categoria Profissional:</t>
  </si>
  <si>
    <t>Porteiro</t>
  </si>
  <si>
    <t xml:space="preserve">Classificação Brasileira de Ocupações (CBO):</t>
  </si>
  <si>
    <t>5174-10</t>
  </si>
  <si>
    <t xml:space="preserve">Salário Normativo da Categoria Profissional:</t>
  </si>
  <si>
    <t xml:space="preserve">Data Base da Categoria:</t>
  </si>
  <si>
    <t xml:space="preserve">Posto de Trabalho:</t>
  </si>
  <si>
    <t xml:space="preserve">12 x 36 DIURNO</t>
  </si>
  <si>
    <t xml:space="preserve">Quantidade de Pessoas por Posto:</t>
  </si>
  <si>
    <t xml:space="preserve">Quantidade de Postos:</t>
  </si>
  <si>
    <t xml:space="preserve">Outras informações:</t>
  </si>
  <si>
    <t xml:space="preserve">SEGUNDA A DOMINGO</t>
  </si>
  <si>
    <t xml:space="preserve">MODULO 1 - COMPOSIÇÃO DA REMUNERAÇÃO</t>
  </si>
  <si>
    <t xml:space="preserve">Composição da Remuneração</t>
  </si>
  <si>
    <t xml:space="preserve">Valor Total</t>
  </si>
  <si>
    <t>A</t>
  </si>
  <si>
    <t xml:space="preserve">Salário Base</t>
  </si>
  <si>
    <t>B</t>
  </si>
  <si>
    <t xml:space="preserve">Adicional de periculosidade</t>
  </si>
  <si>
    <t>C</t>
  </si>
  <si>
    <t xml:space="preserve">Adicional de insalubridade</t>
  </si>
  <si>
    <t>D</t>
  </si>
  <si>
    <t xml:space="preserve">Adicional noturno </t>
  </si>
  <si>
    <t>E</t>
  </si>
  <si>
    <t xml:space="preserve">Adicional de Hora Noturna Reduzida</t>
  </si>
  <si>
    <t>F</t>
  </si>
  <si>
    <t xml:space="preserve">Outros (especificar)</t>
  </si>
  <si>
    <t xml:space="preserve">Total da Remuneração - Base de cálculo para encargos trabalhistas</t>
  </si>
  <si>
    <t>G</t>
  </si>
  <si>
    <t xml:space="preserve">Concessão parcial do intervalo intrajornada (30 minutos)</t>
  </si>
  <si>
    <t xml:space="preserve">Total da Remuneração</t>
  </si>
  <si>
    <t xml:space="preserve">MÓDULO 2 - ENCARGOS E BENEFÍCIOS ANUAIS, MENSAIS E DIÁRIOS</t>
  </si>
  <si>
    <t xml:space="preserve">Submódulo 2.1 - 13º  Salário e Adicional de Férias</t>
  </si>
  <si>
    <t xml:space="preserve">13° Salário</t>
  </si>
  <si>
    <t xml:space="preserve">Adicional de Férias</t>
  </si>
  <si>
    <t xml:space="preserve">IN 05/2017 SEGES -  Para os órgãos que trabalham com Conta Vinculada - (percentual da Conta Vinculada (3,025% +9,075 % = 12,10 %)</t>
  </si>
  <si>
    <t>Subtotal</t>
  </si>
  <si>
    <t xml:space="preserve">Incidência do Submódulo 2.2 sobre o Submódulo 2.1</t>
  </si>
  <si>
    <t xml:space="preserve">Total do Submódulo 2.1  </t>
  </si>
  <si>
    <t xml:space="preserve">Submódulo 2.2 – GPS, FGTS e Outras Contribuições</t>
  </si>
  <si>
    <t>INSS</t>
  </si>
  <si>
    <t xml:space="preserve">Salário Educação</t>
  </si>
  <si>
    <t xml:space="preserve">SAT (Seguro Acidente de Trabalho) (RATxFAP)</t>
  </si>
  <si>
    <t xml:space="preserve">SESC ou SESI</t>
  </si>
  <si>
    <t xml:space="preserve">SENAI - SENAC </t>
  </si>
  <si>
    <t>SEBRAE</t>
  </si>
  <si>
    <t>INCRA</t>
  </si>
  <si>
    <t>H</t>
  </si>
  <si>
    <t>FGTS</t>
  </si>
  <si>
    <t xml:space="preserve">Total do Submódulo 2.2</t>
  </si>
  <si>
    <t xml:space="preserve">Submódulo 2.3 – Benefícios Mensais e Diários</t>
  </si>
  <si>
    <t xml:space="preserve">Transporte (R$3,80*2*15) - 6% (Salário Base R$ 114,72)</t>
  </si>
  <si>
    <t xml:space="preserve">Auxílio Refeição/Alimentação</t>
  </si>
  <si>
    <t xml:space="preserve">ASSISTÊNCIA ODONTOLÓGICA</t>
  </si>
  <si>
    <t xml:space="preserve">Cesta básica</t>
  </si>
  <si>
    <t xml:space="preserve">Prêmio assiduidade  - Boa permanência</t>
  </si>
  <si>
    <t xml:space="preserve">SEGURO DE VIDA</t>
  </si>
  <si>
    <t xml:space="preserve">Total do Submódulo 2.3</t>
  </si>
  <si>
    <t xml:space="preserve">QUADRO RESUMO - MÓDULO 2</t>
  </si>
  <si>
    <t>2.1</t>
  </si>
  <si>
    <t xml:space="preserve">13º  Salário, Férias e Adicional de Férias</t>
  </si>
  <si>
    <t>2.2</t>
  </si>
  <si>
    <t xml:space="preserve">GPS, FGTS e Outras Contribuições</t>
  </si>
  <si>
    <t>2.3</t>
  </si>
  <si>
    <t xml:space="preserve">Benefícios Mensais e Diários</t>
  </si>
  <si>
    <t xml:space="preserve">TOTAL MÓDULO 2</t>
  </si>
  <si>
    <t xml:space="preserve">MÓDULO 3 - PROVISÃO PARA RESCISÃO</t>
  </si>
  <si>
    <t xml:space="preserve">Provisão para Rescisão</t>
  </si>
  <si>
    <t xml:space="preserve">Aviso Prévio Indenizado</t>
  </si>
  <si>
    <t xml:space="preserve">Incidência do FGTS sobre Aviso Prévio Indenizado</t>
  </si>
  <si>
    <t xml:space="preserve">Multa do FGTS e Contribuição Social sobre o Aviso Prévio Indenizado</t>
  </si>
  <si>
    <t xml:space="preserve">Aviso Prévio Trabalhado </t>
  </si>
  <si>
    <t xml:space="preserve">Incidência dos encargos do submódulo 2.2 sobre Aviso Prévio Trabalhado</t>
  </si>
  <si>
    <t xml:space="preserve">Multa do FGTS e Contribuição Social sobre o Aviso Prévio Trabalhado</t>
  </si>
  <si>
    <t xml:space="preserve">TOTAL MÓDULO 3</t>
  </si>
  <si>
    <t xml:space="preserve">MÓDULO 4 - CUSTO DE REPOSIÇÃO DO PROFISSIONAL AUSENTE</t>
  </si>
  <si>
    <t xml:space="preserve">Submódulo 4.1 - Substituto nas Ausências Legais</t>
  </si>
  <si>
    <t>Férias</t>
  </si>
  <si>
    <t xml:space="preserve">Ausências Legais</t>
  </si>
  <si>
    <t>Licença-Paternidade</t>
  </si>
  <si>
    <t xml:space="preserve">Ausência por acidente de trabalho	</t>
  </si>
  <si>
    <t xml:space="preserve">Outras ausências (especificar)</t>
  </si>
  <si>
    <t xml:space="preserve">Total do Submódulo 4.1</t>
  </si>
  <si>
    <t xml:space="preserve">Submódulo 4.2 - Intrajornada</t>
  </si>
  <si>
    <t xml:space="preserve">Cobertura de Intervalo para repouso ou alimentação</t>
  </si>
  <si>
    <t xml:space="preserve">Total do Submódulo 4.2</t>
  </si>
  <si>
    <t xml:space="preserve">QUADRO RESUMO - MÓDULO 4</t>
  </si>
  <si>
    <t>4.1</t>
  </si>
  <si>
    <t>4.2</t>
  </si>
  <si>
    <t>Intrajornada</t>
  </si>
  <si>
    <t xml:space="preserve">TOTAL MÓDULO 4</t>
  </si>
  <si>
    <t xml:space="preserve">MÓDULO 5 - INSUMOS DIVERSOS</t>
  </si>
  <si>
    <t>Uniformes</t>
  </si>
  <si>
    <t>Materiais</t>
  </si>
  <si>
    <t>Equipamentos</t>
  </si>
  <si>
    <t xml:space="preserve">TOTAL MÓDULO 5</t>
  </si>
  <si>
    <t xml:space="preserve">MÓDULO 6 - CUSTOS INDIRETOS, TRIBUTOS E LUCRO</t>
  </si>
  <si>
    <t>6.1</t>
  </si>
  <si>
    <t xml:space="preserve">Custos Indiretos e Lucro</t>
  </si>
  <si>
    <t xml:space="preserve">Custos Indiretos</t>
  </si>
  <si>
    <t>Lucro</t>
  </si>
  <si>
    <t xml:space="preserve">TOTAL DOS CUSTOS INDIRETOS E LUCRO</t>
  </si>
  <si>
    <t>6.2</t>
  </si>
  <si>
    <t>Tributos</t>
  </si>
  <si>
    <t xml:space="preserve">PIS (conforme tributação da licitante)</t>
  </si>
  <si>
    <t xml:space="preserve">Conforme Tributação da empresa</t>
  </si>
  <si>
    <t xml:space="preserve">COFINS </t>
  </si>
  <si>
    <t>ISS</t>
  </si>
  <si>
    <t xml:space="preserve">ISSQN município de Registro/SP – Alíquota 2% enquadrado na descrição 17.05 – Fornecimento de mão-de-obra, mesmo em caráter temporário, inclusive de empregados ou trabalhadores, avulsos ou temporários, contratados pelo prestador de serviço.</t>
  </si>
  <si>
    <t xml:space="preserve">TOTAL DOS TRIBUTOS</t>
  </si>
  <si>
    <t xml:space="preserve">QUADRO RESUMO - MÃO DE OBRA VINCULADA A EXECUÇÃO CONTRATUAL</t>
  </si>
  <si>
    <t xml:space="preserve">Módulo 1 - Composição da Remuneração</t>
  </si>
  <si>
    <t xml:space="preserve">Módulo 2 - Encargos e Benefícios Anuais, Mensais e Diários</t>
  </si>
  <si>
    <t xml:space="preserve">Módulo 3 - Provisão para Rescisão</t>
  </si>
  <si>
    <t xml:space="preserve">Módulo 4 - Custo de Reposição do Profissional Ausente</t>
  </si>
  <si>
    <t xml:space="preserve">Módulo 5 - Insumos Diversos</t>
  </si>
  <si>
    <t xml:space="preserve">SUBTOTAL 1 (A + B + C + D)</t>
  </si>
  <si>
    <t>F.1</t>
  </si>
  <si>
    <t xml:space="preserve">Módulo 6 - Custos Indiretos e Lucro</t>
  </si>
  <si>
    <t xml:space="preserve">SUBTOTAL 2 (SUBTOTAL 1 + Custos Indiretos e Lucro)</t>
  </si>
  <si>
    <t>F.2</t>
  </si>
  <si>
    <t xml:space="preserve">Módulo 6 - Tributos</t>
  </si>
  <si>
    <t xml:space="preserve">VALOR TOTAL MENSAL POR EMPREGADO</t>
  </si>
  <si>
    <t>TOTAL</t>
  </si>
  <si>
    <t xml:space="preserve">Valor Mensal por Mão-de-Obra Vinculada a Execução Contratual</t>
  </si>
  <si>
    <t xml:space="preserve">Valor Mensal por Posto de Serviço</t>
  </si>
  <si>
    <t xml:space="preserve">Quantidade de Postos</t>
  </si>
  <si>
    <t xml:space="preserve">VALOR MENSAL PELO TOTAL DE POSTOS DE SERVIÇO</t>
  </si>
  <si>
    <t xml:space="preserve">VALOR CONTRATUAL PELO TOTAL DE POSTOS DE SERVIÇO</t>
  </si>
  <si>
    <t xml:space="preserve">12 x 36 NOTURNO</t>
  </si>
  <si>
    <t>Transporte</t>
  </si>
  <si>
    <t xml:space="preserve">DIAS TRABALHADOS (15) - DECRETO MUNICIPAL Nº 2.275 DE 14 DE DEZEMBRO DE 2021 (R$ 3,80)</t>
  </si>
  <si>
    <t xml:space="preserve">Premio Assiduidade – boa permanência</t>
  </si>
  <si>
    <t xml:space="preserve">SEGURO E VIDA</t>
  </si>
  <si>
    <t>COFINS</t>
  </si>
  <si>
    <t xml:space="preserve">TOTAL TAXA GLOBAL DE ADMINISTRAÇÃO</t>
  </si>
  <si>
    <t xml:space="preserve">Item </t>
  </si>
  <si>
    <t xml:space="preserve">UNIFORMES </t>
  </si>
  <si>
    <t xml:space="preserve">QUANTIDADE ANUAL </t>
  </si>
  <si>
    <t xml:space="preserve">Valor unitário</t>
  </si>
  <si>
    <t>Valor</t>
  </si>
  <si>
    <t xml:space="preserve">2 Calças novas para cada funcionário; (substituição de uma a cada seis meses,
ou em caso de necessidade assim que for solicitada pela Administração)</t>
  </si>
  <si>
    <t xml:space="preserve">3 camisas de mangas compridas e 5 de mangas curtas para cada funcionário,
ambas novas; (substituição de uma a cada seis meses)</t>
  </si>
  <si>
    <t xml:space="preserve">1 cinto de Nylon novo para cada funcionário; (substituição anual)</t>
  </si>
  <si>
    <t xml:space="preserve">2 pares de sapatos novos para cada funcionário; (substituição anual)</t>
  </si>
  <si>
    <t xml:space="preserve">6 pares de meias novas para cada funcionário; (substituição a cada 6 meses)</t>
  </si>
  <si>
    <t xml:space="preserve">1 quepe ou boné novo com emblema para cada funcionário; (substituição anual,
ou em caso de necessidade assim que for solicitada pela Administração)</t>
  </si>
  <si>
    <t xml:space="preserve">1 jaqueta de frio ou Japona nova para cada funcionário; (Substituição anual, ou
em caso de necessidade assim que for solicitada pela Administração)</t>
  </si>
  <si>
    <t xml:space="preserve">1 capa de chuva para cada funcionário; (substituição anual)</t>
  </si>
  <si>
    <t xml:space="preserve">1 crachá com foto, nome e sobrenome de cada funcionário; (substituição anual
ou conforme necessidade);</t>
  </si>
  <si>
    <t>Total</t>
  </si>
  <si>
    <t>Mensal</t>
  </si>
  <si>
    <t>EQUIPAMENTOS</t>
  </si>
  <si>
    <t xml:space="preserve">QUANTIDADE  </t>
  </si>
  <si>
    <t xml:space="preserve">Vida útil em anos</t>
  </si>
  <si>
    <t xml:space="preserve">VALOR TOTAL DO ATIVO</t>
  </si>
  <si>
    <t xml:space="preserve">VALOR RESIDUAL (ativo/vida util)</t>
  </si>
  <si>
    <t xml:space="preserve">BASE DA DEPRECIAÇÃO DO ATIVO (nota 1)</t>
  </si>
  <si>
    <t xml:space="preserve">DEPRECIAÇÃO RESIDUAL</t>
  </si>
  <si>
    <t xml:space="preserve">DEPRECIAÇÃO  ANUAL</t>
  </si>
  <si>
    <t xml:space="preserve">Kit c/4 rádios HTs</t>
  </si>
  <si>
    <t xml:space="preserve">1 Lanterna LED recarregáveis tipo tática</t>
  </si>
  <si>
    <t xml:space="preserve">Aparelho celular que receba e efetue ligações locais para telefones fixos e
emergenciais. O aparelho deve suportar o aplicativo de mensagem WhatsApp, e
ainda ter acesso a rede Wi-Fi</t>
  </si>
  <si>
    <t xml:space="preserve">DEPRECIAÇÃO ANUAL</t>
  </si>
  <si>
    <t xml:space="preserve">TX.DE MANUTENÇÃO - 10%</t>
  </si>
  <si>
    <t xml:space="preserve">TOTAL ANUAL</t>
  </si>
  <si>
    <t xml:space="preserve">Mensal por funcionário ( 04)</t>
  </si>
  <si>
    <t xml:space="preserve">Nota 1 -  valor depreciável de um ativo é determinado após a dedução de seu valor residual (item 53 CPC 27)</t>
  </si>
  <si>
    <t>MATERIAL</t>
  </si>
  <si>
    <t xml:space="preserve">3 livros de capa dura para registros de ocorrências (por ano);</t>
  </si>
  <si>
    <t xml:space="preserve">3 livros de capa dura para protocolo de correspondência (por ano);</t>
  </si>
  <si>
    <t xml:space="preserve">2 Guarda chuvas grandes cabo de madeira;</t>
  </si>
  <si>
    <t xml:space="preserve">3 blocos de anotações tamanho mínimo 10cm x 15cm 50 folhas (por mês).</t>
  </si>
  <si>
    <t xml:space="preserve">6 canetas esferográficas marca BIC, tinta na cor azul (por mês).</t>
  </si>
  <si>
    <t xml:space="preserve">Mensal por funcionário (04)</t>
  </si>
  <si>
    <t xml:space="preserve">valor anual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</si>
</sst>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3">
    <numFmt numFmtId="164" formatCode="_-* #,##0.00_-;\-* #,##0.00_-;_-* \-??_-;_-@_-"/>
    <numFmt numFmtId="165" formatCode="_-&quot;R$ &quot;* #,##0.00_-;&quot;-R$ &quot;* #,##0.00_-;_-&quot;R$ &quot;* \-??_-;_-@_-"/>
    <numFmt numFmtId="166" formatCode="_([$€-2]* #,##0.00_);_([$€-2]* \(#,##0.00\);_([$€-2]* \-??_)"/>
    <numFmt numFmtId="167" formatCode="_(&quot;R$ &quot;* #,##0.00_);_(&quot;R$ &quot;* \(#,##0.00\);_(&quot;R$ &quot;* \-??_);_(@_)"/>
    <numFmt numFmtId="168" formatCode="_(* #,##0.00_);_(* \(#,##0.00\);_(* \-??_);_(@_)"/>
    <numFmt numFmtId="169" formatCode="d/m/yyyy"/>
    <numFmt numFmtId="170" formatCode="#,##0.0\ ;\-#,##0.0\ ;&quot; -&quot;#\ ;@\ "/>
    <numFmt numFmtId="171" formatCode="0.0%"/>
    <numFmt numFmtId="172" formatCode="[$R$ -416]#,##0.00"/>
    <numFmt numFmtId="173" formatCode="&quot;R$ &quot;#,##0.00000"/>
    <numFmt numFmtId="174" formatCode="&quot;R$ &quot;#,##0.00"/>
    <numFmt numFmtId="175" formatCode="0.000%"/>
    <numFmt numFmtId="176" formatCode="&quot;R$&quot;#,##0.00"/>
  </numFmts>
  <fonts count="25">
    <font>
      <sz val="10.000000"/>
      <color indexed="64"/>
      <name val="Arial"/>
    </font>
    <font>
      <sz val="10.000000"/>
      <name val="Arial"/>
    </font>
    <font>
      <sz val="11.000000"/>
      <color indexed="64"/>
      <name val="Calibri"/>
    </font>
    <font>
      <u/>
      <sz val="10.000000"/>
      <color indexed="4"/>
      <name val="Arial"/>
    </font>
    <font>
      <b/>
      <sz val="10.000000"/>
      <color indexed="64"/>
      <name val="Arial"/>
    </font>
    <font>
      <sz val="12.000000"/>
      <name val="&quot;Times New Roman&quot;"/>
    </font>
    <font>
      <b/>
      <sz val="10.000000"/>
      <name val="&quot;Book Antiqua&quot;"/>
    </font>
    <font>
      <b/>
      <sz val="11.000000"/>
      <name val="Arial"/>
    </font>
    <font>
      <b/>
      <sz val="10.000000"/>
      <name val="Arial"/>
    </font>
    <font>
      <b/>
      <sz val="10.000000"/>
      <color indexed="2"/>
      <name val="Arial"/>
    </font>
    <font>
      <sz val="11.000000"/>
      <name val="Calibri"/>
    </font>
    <font>
      <b/>
      <sz val="11.000000"/>
      <color indexed="2"/>
      <name val="Calibri"/>
    </font>
    <font>
      <sz val="11.000000"/>
      <color indexed="2"/>
      <name val="Calibri"/>
    </font>
    <font>
      <b/>
      <sz val="11.000000"/>
      <color indexed="64"/>
      <name val="Calibri"/>
    </font>
    <font>
      <b/>
      <sz val="10.000000"/>
      <color indexed="64"/>
      <name val="Arial Narrow"/>
    </font>
    <font>
      <sz val="10.000000"/>
      <color indexed="2"/>
      <name val="Arial"/>
    </font>
    <font>
      <sz val="10.000000"/>
      <name val="Calibri"/>
    </font>
    <font>
      <sz val="10.000000"/>
      <color indexed="64"/>
      <name val="Calibri"/>
    </font>
    <font>
      <sz val="10.000000"/>
      <color rgb="FF0070C0"/>
      <name val="Arial"/>
    </font>
    <font>
      <b/>
      <sz val="11.000000"/>
      <name val="Calibri"/>
    </font>
    <font>
      <sz val="10.000000"/>
      <color indexed="64"/>
      <name val="Times New Roman"/>
    </font>
    <font>
      <b/>
      <sz val="11.000000"/>
      <color indexed="64"/>
      <name val="Arial"/>
    </font>
    <font>
      <sz val="11.000000"/>
      <color indexed="64"/>
      <name val="Arial"/>
    </font>
    <font>
      <sz val="11.000000"/>
      <name val="Arial"/>
    </font>
    <font>
      <sz val="11.000000"/>
      <color rgb="FF0070C0"/>
      <name val="Calibri"/>
    </font>
  </fonts>
  <fills count="16">
    <fill>
      <patternFill patternType="none"/>
    </fill>
    <fill>
      <patternFill patternType="gray125"/>
    </fill>
    <fill>
      <patternFill patternType="solid">
        <fgColor indexed="65"/>
        <bgColor rgb="FFEBF1DE"/>
      </patternFill>
    </fill>
    <fill>
      <patternFill patternType="solid">
        <fgColor rgb="FFA4C2F4"/>
        <bgColor rgb="FFB4C7E7"/>
      </patternFill>
    </fill>
    <fill>
      <patternFill patternType="solid">
        <fgColor indexed="5"/>
        <bgColor indexed="5"/>
      </patternFill>
    </fill>
    <fill>
      <patternFill patternType="solid">
        <fgColor rgb="FFB4A7D6"/>
        <bgColor rgb="FF8FAADC"/>
      </patternFill>
    </fill>
    <fill>
      <patternFill patternType="solid">
        <fgColor rgb="FFCFE2F3"/>
        <bgColor rgb="FFDAE3F3"/>
      </patternFill>
    </fill>
    <fill>
      <patternFill patternType="solid">
        <fgColor rgb="FFEEECE1"/>
        <bgColor rgb="FFEBF1DE"/>
      </patternFill>
    </fill>
    <fill>
      <patternFill patternType="solid">
        <fgColor rgb="FFEBF1DE"/>
        <bgColor rgb="FFEEECE1"/>
      </patternFill>
    </fill>
    <fill>
      <patternFill patternType="solid">
        <fgColor rgb="FF8FAADC"/>
        <bgColor rgb="FFB4A7D6"/>
      </patternFill>
    </fill>
    <fill>
      <patternFill patternType="solid">
        <fgColor rgb="FFB4C7E7"/>
        <bgColor rgb="FFA4C2F4"/>
      </patternFill>
    </fill>
    <fill>
      <patternFill patternType="solid">
        <fgColor rgb="FFDAE3F3"/>
        <bgColor rgb="FFCFE2F3"/>
      </patternFill>
    </fill>
    <fill>
      <patternFill patternType="solid">
        <fgColor rgb="FFE7E6E6"/>
        <bgColor rgb="FFEEECE1"/>
      </patternFill>
    </fill>
    <fill>
      <patternFill patternType="solid">
        <fgColor rgb="FFC6D9F1"/>
        <bgColor rgb="FFCFE2F3"/>
      </patternFill>
    </fill>
    <fill>
      <patternFill patternType="solid">
        <fgColor rgb="FFFDEADA"/>
        <bgColor rgb="FFEEECE1"/>
      </patternFill>
    </fill>
    <fill>
      <patternFill patternType="solid">
        <fgColor rgb="FFC3D69B"/>
        <bgColor rgb="FFC6D9F1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medium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</borders>
  <cellStyleXfs count="22">
    <xf fontId="0" fillId="0" borderId="0" numFmtId="0" applyNumberFormat="1" applyFont="1" applyFill="1" applyBorder="1" applyProtection="1">
      <protection hidden="0" locked="1"/>
    </xf>
    <xf fontId="0" fillId="0" borderId="0" numFmtId="164" applyNumberFormat="1" applyFont="1" applyFill="1" applyBorder="0" applyProtection="0"/>
    <xf fontId="1" fillId="0" borderId="0" numFmtId="41" applyNumberFormat="1" applyFont="1" applyFill="1" applyBorder="0" applyProtection="0"/>
    <xf fontId="0" fillId="0" borderId="0" numFmtId="165" applyNumberFormat="1" applyFont="1" applyFill="1" applyBorder="0" applyProtection="0"/>
    <xf fontId="1" fillId="0" borderId="0" numFmtId="42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6" applyNumberFormat="1" applyFont="1" applyFill="1" applyBorder="0" applyProtection="0"/>
    <xf fontId="0" fillId="0" borderId="0" numFmtId="165" applyNumberFormat="1" applyFont="1" applyFill="1" applyBorder="0" applyProtection="0"/>
    <xf fontId="0" fillId="0" borderId="0" numFmtId="167" applyNumberFormat="1" applyFont="1" applyFill="1" applyBorder="0" applyProtection="0"/>
    <xf fontId="0" fillId="0" borderId="0" numFmtId="165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1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164" applyNumberFormat="1" applyFont="1" applyFill="1" applyBorder="0" applyProtection="0"/>
    <xf fontId="0" fillId="0" borderId="0" numFmtId="168" applyNumberFormat="1" applyFont="1" applyFill="1" applyBorder="0" applyProtection="0"/>
    <xf fontId="3" fillId="0" borderId="0" numFmtId="0" applyNumberFormat="1" applyFont="1" applyFill="1" applyBorder="0" applyProtection="0"/>
  </cellStyleXfs>
  <cellXfs count="202">
    <xf fontId="0" fillId="0" borderId="0" numFmtId="0" xfId="0" applyProtection="0">
      <protection hidden="0" locked="1"/>
    </xf>
    <xf fontId="0" fillId="2" borderId="0" numFmtId="0" xfId="0" applyFill="1" applyProtection="0">
      <protection hidden="0" locked="1"/>
    </xf>
    <xf fontId="4" fillId="2" borderId="0" numFmtId="0" xfId="0" applyFont="1" applyFill="1" applyAlignment="1" applyProtection="0">
      <alignment horizontal="center"/>
      <protection hidden="0" locked="1"/>
    </xf>
    <xf fontId="5" fillId="3" borderId="1" numFmtId="0" xfId="0" applyFont="1" applyFill="1" applyBorder="1" applyAlignment="1" applyProtection="0">
      <alignment horizontal="center" vertical="center" wrapText="1"/>
      <protection hidden="0" locked="1"/>
    </xf>
    <xf fontId="5" fillId="0" borderId="0" numFmtId="0" xfId="0" applyFont="1" applyAlignment="1" applyProtection="0">
      <alignment horizontal="center" vertical="center" wrapText="1"/>
      <protection hidden="0" locked="1"/>
    </xf>
    <xf fontId="1" fillId="0" borderId="0" numFmtId="0" xfId="0" applyFont="1" applyProtection="0">
      <protection hidden="0" locked="1"/>
    </xf>
    <xf fontId="6" fillId="2" borderId="1" numFmtId="0" xfId="0" applyFont="1" applyFill="1" applyBorder="1" applyProtection="0">
      <protection hidden="0" locked="1"/>
    </xf>
    <xf fontId="7" fillId="0" borderId="1" numFmtId="0" xfId="0" applyFont="1" applyBorder="1" applyAlignment="1" applyProtection="0">
      <alignment horizontal="left"/>
      <protection hidden="0" locked="1"/>
    </xf>
    <xf fontId="8" fillId="2" borderId="1" numFmtId="0" xfId="0" applyFont="1" applyFill="1" applyBorder="1" applyAlignment="1" applyProtection="0">
      <alignment horizontal="left"/>
      <protection hidden="0" locked="1"/>
    </xf>
    <xf fontId="7" fillId="4" borderId="1" numFmtId="0" xfId="0" applyFont="1" applyFill="1" applyBorder="1" applyAlignment="1" applyProtection="0">
      <alignment horizontal="left"/>
      <protection hidden="0" locked="1"/>
    </xf>
    <xf fontId="6" fillId="0" borderId="0" numFmtId="0" xfId="0" applyFont="1" applyProtection="0">
      <protection hidden="0" locked="1"/>
    </xf>
    <xf fontId="7" fillId="0" borderId="0" numFmtId="0" xfId="0" applyFont="1" applyAlignment="1" applyProtection="0">
      <alignment horizontal="left"/>
      <protection hidden="0" locked="1"/>
    </xf>
    <xf fontId="8" fillId="0" borderId="0" numFmtId="0" xfId="0" applyFont="1" applyAlignment="1" applyProtection="0">
      <alignment horizontal="left"/>
      <protection hidden="0" locked="1"/>
    </xf>
    <xf fontId="6" fillId="0" borderId="2" numFmtId="0" xfId="0" applyFont="1" applyBorder="1" applyProtection="0">
      <protection hidden="0" locked="1"/>
    </xf>
    <xf fontId="7" fillId="0" borderId="3" numFmtId="0" xfId="0" applyFont="1" applyBorder="1" applyAlignment="1" applyProtection="0">
      <alignment horizontal="left"/>
      <protection hidden="0" locked="1"/>
    </xf>
    <xf fontId="1" fillId="0" borderId="3" numFmtId="0" xfId="0" applyFont="1" applyBorder="1" applyProtection="0">
      <protection hidden="0" locked="1"/>
    </xf>
    <xf fontId="8" fillId="0" borderId="4" numFmtId="0" xfId="0" applyFont="1" applyBorder="1" applyAlignment="1" applyProtection="0">
      <alignment horizontal="left"/>
      <protection hidden="0" locked="1"/>
    </xf>
    <xf fontId="6" fillId="0" borderId="5" numFmtId="0" xfId="0" applyFont="1" applyBorder="1" applyProtection="0">
      <protection hidden="0" locked="1"/>
    </xf>
    <xf fontId="7" fillId="0" borderId="6" numFmtId="0" xfId="0" applyFont="1" applyBorder="1" applyAlignment="1" applyProtection="0">
      <alignment horizontal="left"/>
      <protection hidden="0" locked="1"/>
    </xf>
    <xf fontId="1" fillId="0" borderId="6" numFmtId="0" xfId="0" applyFont="1" applyBorder="1" applyProtection="0">
      <protection hidden="0" locked="1"/>
    </xf>
    <xf fontId="8" fillId="0" borderId="7" numFmtId="0" xfId="0" applyFont="1" applyBorder="1" applyAlignment="1" applyProtection="0">
      <alignment horizontal="left"/>
      <protection hidden="0" locked="1"/>
    </xf>
    <xf fontId="8" fillId="4" borderId="1" numFmtId="0" xfId="0" applyFont="1" applyFill="1" applyBorder="1" applyAlignment="1" applyProtection="0">
      <alignment horizontal="left"/>
      <protection hidden="0" locked="1"/>
    </xf>
    <xf fontId="6" fillId="2" borderId="1" numFmtId="0" xfId="0" applyFont="1" applyFill="1" applyBorder="1" applyAlignment="1" applyProtection="0">
      <alignment horizontal="left"/>
      <protection hidden="0" locked="1"/>
    </xf>
    <xf fontId="8" fillId="4" borderId="1" numFmtId="165" xfId="3" applyNumberFormat="1" applyFont="1" applyFill="1" applyBorder="1" applyAlignment="1" applyProtection="1">
      <alignment horizontal="left"/>
      <protection hidden="0" locked="1"/>
    </xf>
    <xf fontId="6" fillId="0" borderId="1" numFmtId="0" xfId="0" applyFont="1" applyBorder="1" applyProtection="0">
      <protection hidden="0" locked="1"/>
    </xf>
    <xf fontId="8" fillId="4" borderId="1" numFmtId="169" xfId="0" applyNumberFormat="1" applyFont="1" applyFill="1" applyBorder="1" applyAlignment="1" applyProtection="0">
      <alignment horizontal="left"/>
      <protection hidden="0" locked="1"/>
    </xf>
    <xf fontId="6" fillId="2" borderId="1" numFmtId="0" xfId="0" applyFont="1" applyFill="1" applyBorder="1" applyAlignment="1" applyProtection="0">
      <alignment vertical="center"/>
      <protection hidden="0" locked="1"/>
    </xf>
    <xf fontId="9" fillId="4" borderId="1" numFmtId="0" xfId="0" applyFont="1" applyFill="1" applyBorder="1" applyAlignment="1" applyProtection="0">
      <alignment horizontal="center" vertical="center" wrapText="1"/>
      <protection hidden="0" locked="1"/>
    </xf>
    <xf fontId="8" fillId="2" borderId="1" numFmtId="0" xfId="0" applyFont="1" applyFill="1" applyBorder="1" applyAlignment="1" applyProtection="0">
      <alignment horizontal="left" vertical="center"/>
      <protection hidden="0" locked="1"/>
    </xf>
    <xf fontId="10" fillId="2" borderId="1" numFmtId="0" xfId="0" applyFont="1" applyFill="1" applyBorder="1" applyAlignment="1" applyProtection="0">
      <alignment horizontal="left" vertical="center"/>
      <protection hidden="0" locked="1"/>
    </xf>
    <xf fontId="11" fillId="4" borderId="1" numFmtId="9" xfId="5" applyNumberFormat="1" applyFont="1" applyFill="1" applyBorder="1" applyAlignment="1" applyProtection="1">
      <alignment horizontal="center" vertical="center"/>
      <protection hidden="0" locked="0"/>
    </xf>
    <xf fontId="12" fillId="4" borderId="1" numFmtId="170" xfId="1" applyNumberFormat="1" applyFont="1" applyFill="1" applyBorder="1" applyAlignment="1" applyProtection="1">
      <alignment horizontal="center" vertical="center"/>
      <protection hidden="0" locked="0"/>
    </xf>
    <xf fontId="8" fillId="4" borderId="1" numFmtId="171" xfId="5" applyNumberFormat="1" applyFont="1" applyFill="1" applyBorder="1" applyAlignment="1" applyProtection="1">
      <alignment horizontal="center" vertical="center"/>
      <protection hidden="0" locked="1"/>
    </xf>
    <xf fontId="8" fillId="2" borderId="1" numFmtId="0" xfId="0" applyFont="1" applyFill="1" applyBorder="1" applyAlignment="1" applyProtection="0">
      <alignment horizontal="center"/>
      <protection hidden="0" locked="1"/>
    </xf>
    <xf fontId="1" fillId="5" borderId="1" numFmtId="0" xfId="0" applyFont="1" applyFill="1" applyBorder="1" applyAlignment="1" applyProtection="0">
      <alignment horizontal="left"/>
      <protection hidden="0" locked="1"/>
    </xf>
    <xf fontId="1" fillId="5" borderId="1" numFmtId="0" xfId="0" applyFont="1" applyFill="1" applyBorder="1" applyAlignment="1" applyProtection="0">
      <alignment horizontal="center"/>
      <protection hidden="0" locked="1"/>
    </xf>
    <xf fontId="1" fillId="0" borderId="1" numFmtId="0" xfId="0" applyFont="1" applyBorder="1" applyAlignment="1" applyProtection="0">
      <alignment horizontal="center"/>
      <protection hidden="0" locked="1"/>
    </xf>
    <xf fontId="8" fillId="0" borderId="1" numFmtId="172" xfId="0" applyNumberFormat="1" applyFont="1" applyBorder="1" applyAlignment="1" applyProtection="0">
      <alignment horizontal="left"/>
      <protection hidden="0" locked="1"/>
    </xf>
    <xf fontId="1" fillId="0" borderId="1" numFmtId="0" xfId="0" applyFont="1" applyBorder="1" applyAlignment="1" applyProtection="0">
      <alignment horizontal="left"/>
      <protection hidden="0" locked="1"/>
    </xf>
    <xf fontId="0" fillId="2" borderId="0" numFmtId="173" xfId="0" applyNumberFormat="1" applyFill="1" applyProtection="0">
      <protection hidden="0" locked="1"/>
    </xf>
    <xf fontId="1" fillId="6" borderId="1" numFmtId="0" xfId="0" applyFont="1" applyFill="1" applyBorder="1" applyAlignment="1" applyProtection="0">
      <alignment horizontal="right"/>
      <protection hidden="0" locked="1"/>
    </xf>
    <xf fontId="8" fillId="6" borderId="1" numFmtId="0" xfId="0" applyFont="1" applyFill="1" applyBorder="1" applyAlignment="1" applyProtection="0">
      <alignment horizontal="center"/>
      <protection hidden="0" locked="1"/>
    </xf>
    <xf fontId="8" fillId="7" borderId="1" numFmtId="0" xfId="0" applyFont="1" applyFill="1" applyBorder="1" applyAlignment="1" applyProtection="0">
      <alignment horizontal="left"/>
      <protection hidden="0" locked="1"/>
    </xf>
    <xf fontId="8" fillId="7" borderId="1" numFmtId="174" xfId="0" applyNumberFormat="1" applyFont="1" applyFill="1" applyBorder="1" applyAlignment="1" applyProtection="0">
      <alignment horizontal="center"/>
      <protection hidden="0" locked="1"/>
    </xf>
    <xf fontId="8" fillId="8" borderId="1" numFmtId="0" xfId="0" applyFont="1" applyFill="1" applyBorder="1" applyAlignment="1" applyProtection="0">
      <alignment horizontal="left"/>
      <protection hidden="0" locked="1"/>
    </xf>
    <xf fontId="8" fillId="8" borderId="1" numFmtId="172" xfId="0" applyNumberFormat="1" applyFont="1" applyFill="1" applyBorder="1" applyAlignment="1" applyProtection="0">
      <alignment horizontal="left"/>
      <protection hidden="0" locked="1"/>
    </xf>
    <xf fontId="0" fillId="2" borderId="0" numFmtId="174" xfId="0" applyNumberFormat="1" applyFill="1" applyProtection="0">
      <protection hidden="0" locked="1"/>
    </xf>
    <xf fontId="0" fillId="2" borderId="0" numFmtId="4" xfId="0" applyNumberFormat="1" applyFill="1" applyProtection="0">
      <protection hidden="0" locked="1"/>
    </xf>
    <xf fontId="1" fillId="2" borderId="0" numFmtId="0" xfId="0" applyFont="1" applyFill="1" applyAlignment="1" applyProtection="0">
      <alignment horizontal="center"/>
      <protection hidden="0" locked="1"/>
    </xf>
    <xf fontId="8" fillId="2" borderId="0" numFmtId="0" xfId="0" applyFont="1" applyFill="1" applyAlignment="1" applyProtection="0">
      <alignment horizontal="left"/>
      <protection hidden="0" locked="1"/>
    </xf>
    <xf fontId="8" fillId="2" borderId="0" numFmtId="165" xfId="3" applyNumberFormat="1" applyFont="1" applyFill="1" applyAlignment="1" applyProtection="1">
      <alignment horizontal="left"/>
      <protection hidden="0" locked="1"/>
    </xf>
    <xf fontId="8" fillId="2" borderId="0" numFmtId="165" xfId="0" applyNumberFormat="1" applyFont="1" applyFill="1" applyAlignment="1" applyProtection="0">
      <alignment horizontal="left"/>
      <protection hidden="0" locked="1"/>
    </xf>
    <xf fontId="0" fillId="0" borderId="0" numFmtId="0" xfId="0" applyAlignment="1" applyProtection="0">
      <alignment wrapText="1"/>
      <protection hidden="0" locked="1"/>
    </xf>
    <xf fontId="4" fillId="0" borderId="0" numFmtId="0" xfId="0" applyFont="1" applyAlignment="1" applyProtection="0">
      <alignment horizontal="center"/>
      <protection hidden="0" locked="1"/>
    </xf>
    <xf fontId="13" fillId="0" borderId="1" numFmtId="0" xfId="0" applyFont="1" applyBorder="1" applyAlignment="1" applyProtection="0">
      <alignment horizontal="center" vertical="center" wrapText="1"/>
      <protection hidden="0" locked="1"/>
    </xf>
    <xf fontId="14" fillId="9" borderId="1" numFmtId="0" xfId="0" applyFont="1" applyFill="1" applyBorder="1" applyAlignment="1" applyProtection="0">
      <alignment horizontal="center" vertical="center" wrapText="1"/>
      <protection hidden="0" locked="1"/>
    </xf>
    <xf fontId="13" fillId="0" borderId="8" numFmtId="0" xfId="0" applyFont="1" applyBorder="1" applyAlignment="1" applyProtection="0">
      <alignment horizontal="left" vertical="center" wrapText="1"/>
      <protection hidden="0" locked="1"/>
    </xf>
    <xf fontId="13" fillId="0" borderId="9" numFmtId="0" xfId="0" applyFont="1" applyBorder="1" applyAlignment="1" applyProtection="0">
      <alignment horizontal="center" vertical="center" wrapText="1"/>
      <protection hidden="0" locked="1"/>
    </xf>
    <xf fontId="0" fillId="0" borderId="1" numFmtId="0" xfId="0" applyBorder="1" applyAlignment="1" applyProtection="0">
      <alignment horizontal="left"/>
      <protection hidden="0" locked="1"/>
    </xf>
    <xf fontId="0" fillId="0" borderId="10" numFmtId="169" xfId="0" applyNumberFormat="1" applyBorder="1" applyAlignment="1" applyProtection="0">
      <alignment horizontal="center"/>
      <protection hidden="0" locked="1"/>
    </xf>
    <xf fontId="0" fillId="0" borderId="1" numFmtId="0" xfId="0" applyBorder="1" applyAlignment="1" applyProtection="0">
      <alignment horizontal="center"/>
      <protection hidden="0" locked="1"/>
    </xf>
    <xf fontId="0" fillId="0" borderId="8" numFmtId="0" xfId="0" applyBorder="1" applyAlignment="1" applyProtection="0">
      <alignment horizontal="left" wrapText="1"/>
      <protection hidden="0" locked="1"/>
    </xf>
    <xf fontId="0" fillId="0" borderId="1" numFmtId="0" xfId="0" applyBorder="1" applyAlignment="1" applyProtection="0">
      <alignment horizontal="center" wrapText="1"/>
      <protection hidden="0" locked="1"/>
    </xf>
    <xf fontId="0" fillId="9" borderId="1" numFmtId="0" xfId="0" applyFill="1" applyBorder="1" applyAlignment="1" applyProtection="0">
      <alignment horizontal="center"/>
      <protection hidden="0" locked="1"/>
    </xf>
    <xf fontId="0" fillId="10" borderId="1" numFmtId="4" xfId="0" applyNumberFormat="1" applyFill="1" applyBorder="1" applyAlignment="1" applyProtection="0">
      <alignment horizontal="center"/>
      <protection hidden="0" locked="1"/>
    </xf>
    <xf fontId="0" fillId="11" borderId="1" numFmtId="169" xfId="0" applyNumberFormat="1" applyFill="1" applyBorder="1" applyAlignment="1" applyProtection="0">
      <alignment horizontal="center"/>
      <protection hidden="0" locked="1"/>
    </xf>
    <xf fontId="15" fillId="2" borderId="1" numFmtId="169" xfId="0" applyNumberFormat="1" applyFont="1" applyFill="1" applyBorder="1" applyAlignment="1" applyProtection="0">
      <alignment horizontal="center"/>
      <protection hidden="0" locked="1"/>
    </xf>
    <xf fontId="0" fillId="2" borderId="1" numFmtId="0" xfId="0" applyFill="1" applyBorder="1" applyAlignment="1" applyProtection="0">
      <alignment horizontal="center"/>
      <protection hidden="0" locked="1"/>
    </xf>
    <xf fontId="0" fillId="2" borderId="1" numFmtId="49" xfId="0" applyNumberFormat="1" applyFill="1" applyBorder="1" applyAlignment="1" applyProtection="0">
      <alignment horizontal="center"/>
      <protection hidden="0" locked="1"/>
    </xf>
    <xf fontId="13" fillId="12" borderId="1" numFmtId="0" xfId="0" applyFont="1" applyFill="1" applyBorder="1" applyAlignment="1" applyProtection="0">
      <alignment horizontal="center"/>
      <protection hidden="0" locked="1"/>
    </xf>
    <xf fontId="13" fillId="12" borderId="9" numFmtId="0" xfId="0" applyFont="1" applyFill="1" applyBorder="1" applyAlignment="1" applyProtection="0">
      <alignment horizontal="center"/>
      <protection hidden="0" locked="1"/>
    </xf>
    <xf fontId="13" fillId="12" borderId="8" numFmtId="0" xfId="0" applyFont="1" applyFill="1" applyBorder="1" applyAlignment="1" applyProtection="0">
      <alignment horizontal="center"/>
      <protection hidden="0" locked="1"/>
    </xf>
    <xf fontId="0" fillId="0" borderId="1" numFmtId="0" xfId="0" applyBorder="1" applyProtection="0">
      <protection hidden="0" locked="1"/>
    </xf>
    <xf fontId="0" fillId="0" borderId="9" numFmtId="0" xfId="0" applyBorder="1" applyAlignment="1" applyProtection="0">
      <alignment horizontal="center"/>
      <protection hidden="0" locked="1"/>
    </xf>
    <xf fontId="0" fillId="0" borderId="1" numFmtId="165" xfId="3" applyNumberFormat="1" applyBorder="1" applyProtection="1">
      <protection hidden="0" locked="1"/>
    </xf>
    <xf fontId="0" fillId="0" borderId="8" numFmtId="0" xfId="0" applyBorder="1" applyAlignment="1" applyProtection="0">
      <alignment horizontal="center"/>
      <protection hidden="0" locked="1"/>
    </xf>
    <xf fontId="1" fillId="2" borderId="1" numFmtId="0" xfId="0" applyFont="1" applyFill="1" applyBorder="1" applyProtection="0">
      <protection hidden="0" locked="1"/>
    </xf>
    <xf fontId="16" fillId="2" borderId="1" numFmtId="0" xfId="0" applyFont="1" applyFill="1" applyBorder="1" applyProtection="0">
      <protection hidden="0" locked="1"/>
    </xf>
    <xf fontId="16" fillId="2" borderId="1" numFmtId="165" xfId="3" applyNumberFormat="1" applyFont="1" applyFill="1" applyBorder="1" applyProtection="1">
      <protection hidden="0" locked="1"/>
    </xf>
    <xf fontId="16" fillId="0" borderId="0" numFmtId="0" xfId="0" applyFont="1" applyAlignment="1" applyProtection="0">
      <alignment wrapText="1"/>
      <protection hidden="0" locked="1"/>
    </xf>
    <xf fontId="0" fillId="0" borderId="1" numFmtId="0" xfId="0" applyBorder="1" applyAlignment="1" applyProtection="0">
      <alignment wrapText="1"/>
      <protection hidden="0" locked="1"/>
    </xf>
    <xf fontId="17" fillId="0" borderId="1" numFmtId="0" xfId="0" applyFont="1" applyBorder="1" applyProtection="0">
      <protection hidden="0" locked="1"/>
    </xf>
    <xf fontId="0" fillId="0" borderId="0" numFmtId="0" xfId="0" applyAlignment="1" applyProtection="0">
      <alignment vertical="center" wrapText="1"/>
      <protection hidden="0" locked="1"/>
    </xf>
    <xf fontId="17" fillId="0" borderId="0" numFmtId="0" xfId="0" applyFont="1" applyAlignment="1" applyProtection="0">
      <alignment vertical="center" wrapText="1"/>
      <protection hidden="0" locked="1"/>
    </xf>
    <xf fontId="13" fillId="11" borderId="1" numFmtId="0" xfId="0" applyFont="1" applyFill="1" applyBorder="1" applyProtection="0">
      <protection hidden="0" locked="1"/>
    </xf>
    <xf fontId="4" fillId="13" borderId="1" numFmtId="0" xfId="0" applyFont="1" applyFill="1" applyBorder="1" applyAlignment="1" applyProtection="0">
      <alignment vertical="center" wrapText="1"/>
      <protection hidden="0" locked="1"/>
    </xf>
    <xf fontId="0" fillId="11" borderId="1" numFmtId="0" xfId="0" applyFill="1" applyBorder="1" applyAlignment="1" applyProtection="0">
      <alignment horizontal="center"/>
      <protection hidden="0" locked="1"/>
    </xf>
    <xf fontId="13" fillId="11" borderId="1" numFmtId="165" xfId="3" applyNumberFormat="1" applyFont="1" applyFill="1" applyBorder="1" applyProtection="1">
      <protection hidden="0" locked="1"/>
    </xf>
    <xf fontId="0" fillId="0" borderId="0" numFmtId="0" xfId="0" applyAlignment="1" applyProtection="0">
      <alignment vertical="center"/>
      <protection hidden="0" locked="1"/>
    </xf>
    <xf fontId="17" fillId="0" borderId="0" numFmtId="0" xfId="0" applyFont="1" applyAlignment="1" applyProtection="0">
      <alignment vertical="center"/>
      <protection hidden="0" locked="1"/>
    </xf>
    <xf fontId="0" fillId="0" borderId="0" numFmtId="0" xfId="0" applyAlignment="1" applyProtection="0">
      <alignment horizontal="center"/>
      <protection hidden="0" locked="1"/>
    </xf>
    <xf fontId="13" fillId="0" borderId="0" numFmtId="0" xfId="0" applyFont="1" applyProtection="0">
      <protection hidden="0" locked="1"/>
    </xf>
    <xf fontId="13" fillId="0" borderId="0" numFmtId="165" xfId="3" applyNumberFormat="1" applyFont="1" applyProtection="1">
      <protection hidden="0" locked="1"/>
    </xf>
    <xf fontId="4" fillId="0" borderId="0" numFmtId="0" xfId="0" applyFont="1" applyAlignment="1" applyProtection="0">
      <alignment wrapText="1"/>
      <protection hidden="0" locked="1"/>
    </xf>
    <xf fontId="13" fillId="12" borderId="1" numFmtId="0" xfId="0" applyFont="1" applyFill="1" applyBorder="1" applyAlignment="1" applyProtection="0">
      <alignment horizontal="left"/>
      <protection hidden="0" locked="1"/>
    </xf>
    <xf fontId="0" fillId="0" borderId="9" numFmtId="10" xfId="5" applyNumberFormat="1" applyBorder="1" applyAlignment="1" applyProtection="1">
      <alignment horizontal="center"/>
      <protection hidden="0" locked="1"/>
    </xf>
    <xf fontId="15" fillId="0" borderId="0" numFmtId="0" xfId="0" applyFont="1" applyProtection="0">
      <protection hidden="0" locked="1"/>
    </xf>
    <xf fontId="0" fillId="0" borderId="9" numFmtId="175" xfId="5" applyNumberFormat="1" applyBorder="1" applyAlignment="1" applyProtection="1">
      <alignment horizontal="center"/>
      <protection hidden="0" locked="1"/>
    </xf>
    <xf fontId="13" fillId="0" borderId="1" numFmtId="0" xfId="0" applyFont="1" applyBorder="1" applyProtection="0">
      <protection hidden="0" locked="1"/>
    </xf>
    <xf fontId="13" fillId="11" borderId="8" numFmtId="0" xfId="0" applyFont="1" applyFill="1" applyBorder="1" applyAlignment="1" applyProtection="0">
      <alignment horizontal="center"/>
      <protection hidden="0" locked="1"/>
    </xf>
    <xf fontId="13" fillId="11" borderId="9" numFmtId="0" xfId="0" applyFont="1" applyFill="1" applyBorder="1" applyProtection="0">
      <protection hidden="0" locked="1"/>
    </xf>
    <xf fontId="13" fillId="11" borderId="9" numFmtId="10" xfId="5" applyNumberFormat="1" applyFont="1" applyFill="1" applyBorder="1" applyAlignment="1" applyProtection="1">
      <alignment horizontal="center"/>
      <protection hidden="0" locked="1"/>
    </xf>
    <xf fontId="13" fillId="0" borderId="0" numFmtId="0" xfId="0" applyFont="1" applyAlignment="1" applyProtection="0">
      <alignment wrapText="1"/>
      <protection hidden="0" locked="1"/>
    </xf>
    <xf fontId="0" fillId="4" borderId="9" numFmtId="10" xfId="5" applyNumberFormat="1" applyFill="1" applyBorder="1" applyAlignment="1" applyProtection="1">
      <alignment horizontal="center"/>
      <protection hidden="0" locked="1"/>
    </xf>
    <xf fontId="0" fillId="0" borderId="0" numFmtId="164" xfId="0" applyNumberFormat="1" applyAlignment="1" applyProtection="0">
      <alignment wrapText="1"/>
      <protection hidden="0" locked="1"/>
    </xf>
    <xf fontId="0" fillId="0" borderId="9" numFmtId="176" xfId="5" applyNumberFormat="1" applyBorder="1" applyAlignment="1" applyProtection="1">
      <alignment horizontal="center"/>
      <protection hidden="0" locked="1"/>
    </xf>
    <xf fontId="0" fillId="0" borderId="9" numFmtId="174" xfId="5" applyNumberFormat="1" applyBorder="1" applyAlignment="1" applyProtection="1">
      <alignment horizontal="center"/>
      <protection hidden="0" locked="1"/>
    </xf>
    <xf fontId="0" fillId="2" borderId="1" numFmtId="165" xfId="3" applyNumberFormat="1" applyFill="1" applyBorder="1" applyProtection="1">
      <protection hidden="0" locked="1"/>
    </xf>
    <xf fontId="18" fillId="0" borderId="0" numFmtId="0" xfId="0" applyFont="1" applyProtection="0">
      <protection hidden="0" locked="1"/>
    </xf>
    <xf fontId="0" fillId="0" borderId="0" numFmtId="174" xfId="0" applyNumberFormat="1" applyAlignment="1" applyProtection="0">
      <alignment wrapText="1"/>
      <protection hidden="0" locked="1"/>
    </xf>
    <xf fontId="0" fillId="2" borderId="1" numFmtId="0" xfId="0" applyFill="1" applyBorder="1" applyProtection="0">
      <protection hidden="0" locked="1"/>
    </xf>
    <xf fontId="0" fillId="2" borderId="9" numFmtId="174" xfId="0" applyNumberFormat="1" applyFill="1" applyBorder="1" applyAlignment="1" applyProtection="0">
      <alignment horizontal="center"/>
      <protection hidden="0" locked="1"/>
    </xf>
    <xf fontId="0" fillId="2" borderId="1" numFmtId="174" xfId="3" applyNumberFormat="1" applyFill="1" applyBorder="1" applyProtection="1">
      <protection hidden="0" locked="1"/>
    </xf>
    <xf fontId="1" fillId="0" borderId="1" numFmtId="0" xfId="0" applyFont="1" applyBorder="1" applyProtection="0">
      <protection hidden="0" locked="1"/>
    </xf>
    <xf fontId="11" fillId="0" borderId="9" numFmtId="0" xfId="0" applyFont="1" applyBorder="1" applyAlignment="1" applyProtection="0">
      <alignment horizontal="center"/>
      <protection hidden="0" locked="1"/>
    </xf>
    <xf fontId="0" fillId="14" borderId="1" numFmtId="165" xfId="3" applyNumberFormat="1" applyFill="1" applyBorder="1" applyProtection="1">
      <protection hidden="0" locked="1"/>
    </xf>
    <xf fontId="15" fillId="0" borderId="0" numFmtId="0" xfId="0" applyFont="1" applyAlignment="1" applyProtection="0">
      <alignment wrapText="1"/>
      <protection hidden="0" locked="1"/>
    </xf>
    <xf fontId="11" fillId="2" borderId="9" numFmtId="0" xfId="0" applyFont="1" applyFill="1" applyBorder="1" applyAlignment="1" applyProtection="0">
      <alignment horizontal="center"/>
      <protection hidden="0" locked="1"/>
    </xf>
    <xf fontId="19" fillId="2" borderId="9" numFmtId="174" xfId="0" applyNumberFormat="1" applyFont="1" applyFill="1" applyBorder="1" applyAlignment="1" applyProtection="0">
      <alignment horizontal="center"/>
      <protection hidden="0" locked="1"/>
    </xf>
    <xf fontId="13" fillId="9" borderId="1" numFmtId="0" xfId="0" applyFont="1" applyFill="1" applyBorder="1" applyAlignment="1" applyProtection="0">
      <alignment horizontal="left"/>
      <protection hidden="0" locked="1"/>
    </xf>
    <xf fontId="0" fillId="12" borderId="1" numFmtId="0" xfId="0" applyFill="1" applyBorder="1" applyAlignment="1" applyProtection="0">
      <alignment horizontal="center"/>
      <protection hidden="0" locked="1"/>
    </xf>
    <xf fontId="0" fillId="12" borderId="1" numFmtId="0" xfId="0" applyFill="1" applyBorder="1" applyProtection="0">
      <protection hidden="0" locked="1"/>
    </xf>
    <xf fontId="0" fillId="12" borderId="9" numFmtId="10" xfId="5" applyNumberFormat="1" applyFill="1" applyBorder="1" applyAlignment="1" applyProtection="1">
      <alignment horizontal="center"/>
      <protection hidden="0" locked="1"/>
    </xf>
    <xf fontId="0" fillId="12" borderId="1" numFmtId="165" xfId="3" applyNumberFormat="1" applyFill="1" applyBorder="1" applyProtection="1">
      <protection hidden="0" locked="1"/>
    </xf>
    <xf fontId="0" fillId="11" borderId="8" numFmtId="0" xfId="0" applyFill="1" applyBorder="1" applyAlignment="1" applyProtection="0">
      <alignment horizontal="center"/>
      <protection hidden="0" locked="1"/>
    </xf>
    <xf fontId="0" fillId="11" borderId="9" numFmtId="0" xfId="0" applyFill="1" applyBorder="1" applyAlignment="1" applyProtection="0">
      <alignment horizontal="center"/>
      <protection hidden="0" locked="1"/>
    </xf>
    <xf fontId="0" fillId="0" borderId="1" numFmtId="10" xfId="5" applyNumberFormat="1" applyBorder="1" applyAlignment="1" applyProtection="1">
      <alignment horizontal="center"/>
      <protection hidden="0" locked="1"/>
    </xf>
    <xf fontId="15" fillId="0" borderId="11" numFmtId="0" xfId="0" applyFont="1" applyBorder="1" applyAlignment="1" applyProtection="0">
      <alignment vertical="center"/>
      <protection hidden="0" locked="1"/>
    </xf>
    <xf fontId="0" fillId="2" borderId="1" numFmtId="10" xfId="5" applyNumberFormat="1" applyFill="1" applyBorder="1" applyAlignment="1" applyProtection="1">
      <alignment horizontal="center"/>
      <protection hidden="0" locked="1"/>
    </xf>
    <xf fontId="0" fillId="2" borderId="9" numFmtId="10" xfId="5" applyNumberFormat="1" applyFill="1" applyBorder="1" applyAlignment="1" applyProtection="1">
      <alignment horizontal="center"/>
      <protection hidden="0" locked="1"/>
    </xf>
    <xf fontId="12" fillId="0" borderId="0" numFmtId="0" xfId="0" applyFont="1" applyAlignment="1" applyProtection="0">
      <alignment wrapText="1"/>
      <protection hidden="0" locked="1"/>
    </xf>
    <xf fontId="0" fillId="0" borderId="0" numFmtId="0" xfId="0" applyProtection="0">
      <protection hidden="0" locked="1"/>
    </xf>
    <xf fontId="0" fillId="4" borderId="1" numFmtId="165" xfId="3" applyNumberFormat="1" applyFill="1" applyBorder="1" applyProtection="1">
      <protection hidden="0" locked="1"/>
    </xf>
    <xf fontId="18" fillId="0" borderId="0" numFmtId="2" xfId="0" applyNumberFormat="1" applyFont="1" applyAlignment="1" applyProtection="0">
      <alignment wrapText="1"/>
      <protection hidden="0" locked="1"/>
    </xf>
    <xf fontId="0" fillId="0" borderId="0" numFmtId="2" xfId="0" applyNumberFormat="1" applyAlignment="1" applyProtection="0">
      <alignment wrapText="1"/>
      <protection hidden="0" locked="1"/>
    </xf>
    <xf fontId="10" fillId="4" borderId="9" numFmtId="10" xfId="5" applyNumberFormat="1" applyFont="1" applyFill="1" applyBorder="1" applyAlignment="1" applyProtection="1">
      <alignment horizontal="center"/>
      <protection hidden="0" locked="1"/>
    </xf>
    <xf fontId="13" fillId="11" borderId="8" numFmtId="0" xfId="0" applyFont="1" applyFill="1" applyBorder="1" applyProtection="0">
      <protection hidden="0" locked="1"/>
    </xf>
    <xf fontId="19" fillId="11" borderId="9" numFmtId="10" xfId="5" applyNumberFormat="1" applyFont="1" applyFill="1" applyBorder="1" applyAlignment="1" applyProtection="1">
      <alignment horizontal="center"/>
      <protection hidden="0" locked="1"/>
    </xf>
    <xf fontId="20" fillId="4" borderId="12" numFmtId="10" xfId="0" applyNumberFormat="1" applyFont="1" applyFill="1" applyBorder="1" applyAlignment="1" applyProtection="0">
      <alignment horizontal="center" vertical="center"/>
      <protection hidden="0" locked="1"/>
    </xf>
    <xf fontId="15" fillId="0" borderId="0" numFmtId="164" xfId="0" applyNumberFormat="1" applyFont="1" applyProtection="0">
      <protection hidden="0" locked="1"/>
    </xf>
    <xf fontId="20" fillId="4" borderId="12" numFmtId="10" xfId="0" applyNumberFormat="1" applyFont="1" applyFill="1" applyBorder="1" applyAlignment="1" applyProtection="0">
      <alignment horizontal="center" vertical="center" wrapText="1"/>
      <protection hidden="0" locked="1"/>
    </xf>
    <xf fontId="0" fillId="0" borderId="0" numFmtId="0" xfId="0" applyAlignment="1" applyProtection="0">
      <alignment horizontal="center" vertical="center"/>
      <protection hidden="0" locked="1"/>
    </xf>
    <xf fontId="10" fillId="0" borderId="9" numFmtId="10" xfId="5" applyNumberFormat="1" applyFont="1" applyBorder="1" applyAlignment="1" applyProtection="1">
      <alignment horizontal="center"/>
      <protection hidden="0" locked="1"/>
    </xf>
    <xf fontId="13" fillId="11" borderId="13" numFmtId="0" xfId="0" applyFont="1" applyFill="1" applyBorder="1" applyProtection="0">
      <protection hidden="0" locked="1"/>
    </xf>
    <xf fontId="13" fillId="0" borderId="1" numFmtId="0" xfId="0" applyFont="1" applyBorder="1" applyAlignment="1" applyProtection="0">
      <alignment horizontal="center"/>
      <protection hidden="0" locked="1"/>
    </xf>
    <xf fontId="13" fillId="0" borderId="9" numFmtId="10" xfId="5" applyNumberFormat="1" applyFont="1" applyBorder="1" applyAlignment="1" applyProtection="1">
      <alignment horizontal="center"/>
      <protection hidden="0" locked="1"/>
    </xf>
    <xf fontId="13" fillId="0" borderId="1" numFmtId="165" xfId="3" applyNumberFormat="1" applyFont="1" applyBorder="1" applyProtection="1">
      <protection hidden="0" locked="1"/>
    </xf>
    <xf fontId="0" fillId="11" borderId="1" numFmtId="0" xfId="0" applyFill="1" applyBorder="1" applyProtection="0">
      <protection hidden="0" locked="1"/>
    </xf>
    <xf fontId="0" fillId="11" borderId="1" numFmtId="10" xfId="5" applyNumberFormat="1" applyFill="1" applyBorder="1" applyAlignment="1" applyProtection="1">
      <alignment horizontal="center"/>
      <protection hidden="0" locked="1"/>
    </xf>
    <xf fontId="0" fillId="11" borderId="1" numFmtId="165" xfId="3" applyNumberFormat="1" applyFill="1" applyBorder="1" applyProtection="1">
      <protection hidden="0" locked="1"/>
    </xf>
    <xf fontId="0" fillId="11" borderId="1" numFmtId="1" xfId="5" applyNumberFormat="1" applyFill="1" applyBorder="1" applyAlignment="1" applyProtection="1">
      <alignment horizontal="center" vertical="center"/>
      <protection hidden="0" locked="1"/>
    </xf>
    <xf fontId="0" fillId="11" borderId="1" numFmtId="1" xfId="3" applyNumberFormat="1" applyFill="1" applyBorder="1" applyAlignment="1" applyProtection="1">
      <alignment horizontal="center"/>
      <protection hidden="0" locked="1"/>
    </xf>
    <xf fontId="0" fillId="10" borderId="1" numFmtId="0" xfId="0" applyFill="1" applyBorder="1" applyAlignment="1" applyProtection="0">
      <alignment horizontal="center"/>
      <protection hidden="0" locked="1"/>
    </xf>
    <xf fontId="13" fillId="10" borderId="1" numFmtId="0" xfId="0" applyFont="1" applyFill="1" applyBorder="1" applyProtection="0">
      <protection hidden="0" locked="1"/>
    </xf>
    <xf fontId="0" fillId="10" borderId="1" numFmtId="1" xfId="5" applyNumberFormat="1" applyFill="1" applyBorder="1" applyAlignment="1" applyProtection="1">
      <alignment horizontal="center" vertical="center"/>
      <protection hidden="0" locked="1"/>
    </xf>
    <xf fontId="13" fillId="10" borderId="1" numFmtId="165" xfId="3" applyNumberFormat="1" applyFont="1" applyFill="1" applyBorder="1" applyAlignment="1" applyProtection="1">
      <alignment horizontal="center"/>
      <protection hidden="0" locked="1"/>
    </xf>
    <xf fontId="13" fillId="10" borderId="1" numFmtId="0" xfId="0" applyFont="1" applyFill="1" applyBorder="1" applyAlignment="1" applyProtection="0">
      <alignment horizontal="center"/>
      <protection hidden="0" locked="1"/>
    </xf>
    <xf fontId="13" fillId="10" borderId="1" numFmtId="165" xfId="3" applyNumberFormat="1" applyFont="1" applyFill="1" applyBorder="1" applyProtection="1">
      <protection hidden="0" locked="1"/>
    </xf>
    <xf fontId="0" fillId="2" borderId="0" numFmtId="164" xfId="0" applyNumberFormat="1" applyFill="1" applyAlignment="1" applyProtection="0">
      <alignment horizontal="center"/>
      <protection hidden="0" locked="1"/>
    </xf>
    <xf fontId="13" fillId="0" borderId="0" numFmtId="164" xfId="0" applyNumberFormat="1" applyFont="1" applyAlignment="1" applyProtection="0">
      <alignment wrapText="1"/>
      <protection hidden="0" locked="1"/>
    </xf>
    <xf fontId="0" fillId="0" borderId="0" numFmtId="164" xfId="0" applyNumberFormat="1" applyProtection="0">
      <protection hidden="0" locked="1"/>
    </xf>
    <xf fontId="0" fillId="0" borderId="1" numFmtId="169" xfId="0" applyNumberFormat="1" applyBorder="1" applyAlignment="1" applyProtection="0">
      <alignment horizontal="center"/>
      <protection hidden="0" locked="1"/>
    </xf>
    <xf fontId="0" fillId="0" borderId="1" numFmtId="0" xfId="0" applyBorder="1" applyAlignment="1" applyProtection="0">
      <alignment horizontal="left" wrapText="1"/>
      <protection hidden="0" locked="1"/>
    </xf>
    <xf fontId="4" fillId="0" borderId="0" numFmtId="174" xfId="0" applyNumberFormat="1" applyFont="1" applyAlignment="1" applyProtection="0">
      <alignment wrapText="1"/>
      <protection hidden="0" locked="1"/>
    </xf>
    <xf fontId="16" fillId="0" borderId="0" numFmtId="174" xfId="0" applyNumberFormat="1" applyFont="1" applyAlignment="1" applyProtection="0">
      <alignment wrapText="1"/>
      <protection hidden="0" locked="1"/>
    </xf>
    <xf fontId="1" fillId="0" borderId="1" numFmtId="165" xfId="3" applyNumberFormat="1" applyFont="1" applyBorder="1" applyProtection="1">
      <protection hidden="0" locked="1"/>
    </xf>
    <xf fontId="15" fillId="0" borderId="0" numFmtId="165" xfId="3" applyNumberFormat="1" applyFont="1" applyProtection="1">
      <protection hidden="0" locked="1"/>
    </xf>
    <xf fontId="16" fillId="0" borderId="0" numFmtId="174" xfId="0" applyNumberFormat="1" applyFont="1" applyProtection="0">
      <protection hidden="0" locked="1"/>
    </xf>
    <xf fontId="3" fillId="0" borderId="0" numFmtId="0" xfId="21" applyFont="1" applyAlignment="1" applyProtection="1">
      <alignment wrapText="1"/>
      <protection hidden="0" locked="1"/>
    </xf>
    <xf fontId="17" fillId="0" borderId="0" numFmtId="0" xfId="0" applyFont="1" applyProtection="0">
      <protection hidden="0" locked="1"/>
    </xf>
    <xf fontId="0" fillId="0" borderId="0" numFmtId="165" xfId="0" applyNumberFormat="1" applyAlignment="1" applyProtection="0">
      <alignment wrapText="1"/>
      <protection hidden="0" locked="1"/>
    </xf>
    <xf fontId="0" fillId="0" borderId="9" numFmtId="0" xfId="5" applyBorder="1" applyAlignment="1" applyProtection="1">
      <alignment horizontal="center"/>
      <protection hidden="0" locked="1"/>
    </xf>
    <xf fontId="10" fillId="0" borderId="9" numFmtId="0" xfId="0" applyFont="1" applyBorder="1" applyAlignment="1" applyProtection="0">
      <alignment horizontal="center"/>
      <protection hidden="0" locked="1"/>
    </xf>
    <xf fontId="2" fillId="0" borderId="0" numFmtId="0" xfId="10" applyFont="1" applyProtection="0">
      <protection hidden="0" locked="1"/>
    </xf>
    <xf fontId="13" fillId="0" borderId="0" numFmtId="0" xfId="10" applyFont="1" applyAlignment="1" applyProtection="0">
      <alignment horizontal="center" vertical="center" wrapText="1"/>
      <protection hidden="0" locked="1"/>
    </xf>
    <xf fontId="2" fillId="0" borderId="0" numFmtId="165" xfId="10" applyNumberFormat="1" applyFont="1" applyProtection="0">
      <protection hidden="0" locked="1"/>
    </xf>
    <xf fontId="21" fillId="15" borderId="1" numFmtId="0" xfId="10" applyFont="1" applyFill="1" applyBorder="1" applyAlignment="1" applyProtection="0">
      <alignment horizontal="center" vertical="center" wrapText="1"/>
      <protection hidden="0" locked="1"/>
    </xf>
    <xf fontId="8" fillId="15" borderId="1" numFmtId="0" xfId="10" applyFont="1" applyFill="1" applyBorder="1" applyAlignment="1" applyProtection="0">
      <alignment horizontal="center" vertical="center"/>
      <protection hidden="0" locked="1"/>
    </xf>
    <xf fontId="4" fillId="0" borderId="1" numFmtId="0" xfId="10" applyFont="1" applyBorder="1" applyAlignment="1" applyProtection="0">
      <alignment horizontal="center" vertical="center" wrapText="1"/>
      <protection hidden="0" locked="1"/>
    </xf>
    <xf fontId="22" fillId="0" borderId="1" numFmtId="0" xfId="10" applyFont="1" applyBorder="1" applyAlignment="1" applyProtection="0">
      <alignment vertical="center" wrapText="1"/>
      <protection hidden="0" locked="1"/>
    </xf>
    <xf fontId="23" fillId="2" borderId="1" numFmtId="0" xfId="10" applyFont="1" applyFill="1" applyBorder="1" applyAlignment="1" applyProtection="0">
      <alignment horizontal="center" vertical="center" wrapText="1"/>
      <protection hidden="0" locked="1"/>
    </xf>
    <xf fontId="2" fillId="0" borderId="1" numFmtId="165" xfId="7" applyNumberFormat="1" applyFont="1" applyBorder="1" applyAlignment="1" applyProtection="1">
      <alignment vertical="center"/>
      <protection hidden="0" locked="1"/>
    </xf>
    <xf fontId="24" fillId="0" borderId="0" numFmtId="0" xfId="10" applyFont="1" applyProtection="0">
      <protection hidden="0" locked="1"/>
    </xf>
    <xf fontId="22" fillId="0" borderId="1" numFmtId="0" xfId="10" applyFont="1" applyBorder="1" applyAlignment="1" applyProtection="0">
      <alignment horizontal="left" vertical="center" wrapText="1"/>
      <protection hidden="0" locked="1"/>
    </xf>
    <xf fontId="22" fillId="0" borderId="1" numFmtId="0" xfId="10" applyFont="1" applyBorder="1" applyAlignment="1" applyProtection="0">
      <alignment wrapText="1"/>
      <protection hidden="0" locked="1"/>
    </xf>
    <xf fontId="22" fillId="2" borderId="1" numFmtId="0" xfId="10" applyFont="1" applyFill="1" applyBorder="1" applyAlignment="1" applyProtection="0">
      <alignment horizontal="center" vertical="center" wrapText="1"/>
      <protection hidden="0" locked="1"/>
    </xf>
    <xf fontId="8" fillId="15" borderId="1" numFmtId="0" xfId="10" applyFont="1" applyFill="1" applyBorder="1" applyAlignment="1" applyProtection="0">
      <alignment horizontal="center"/>
      <protection hidden="0" locked="1"/>
    </xf>
    <xf fontId="8" fillId="15" borderId="1" numFmtId="167" xfId="10" applyNumberFormat="1" applyFont="1" applyFill="1" applyBorder="1" applyProtection="0">
      <protection hidden="0" locked="1"/>
    </xf>
    <xf fontId="8" fillId="15" borderId="1" numFmtId="165" xfId="7" applyNumberFormat="1" applyFont="1" applyFill="1" applyBorder="1" applyAlignment="1" applyProtection="1">
      <alignment horizontal="center"/>
      <protection hidden="0" locked="1"/>
    </xf>
    <xf fontId="8" fillId="15" borderId="1" numFmtId="165" xfId="7" applyNumberFormat="1" applyFont="1" applyFill="1" applyBorder="1" applyProtection="1">
      <protection hidden="0" locked="1"/>
    </xf>
    <xf fontId="8" fillId="15" borderId="1" numFmtId="0" xfId="10" applyFont="1" applyFill="1" applyBorder="1" applyAlignment="1" applyProtection="0">
      <alignment horizontal="center" vertical="center" wrapText="1"/>
      <protection hidden="0" locked="1"/>
    </xf>
    <xf fontId="23" fillId="0" borderId="1" numFmtId="0" xfId="10" applyFont="1" applyBorder="1" applyAlignment="1" applyProtection="0">
      <alignment horizontal="center" vertical="center" wrapText="1"/>
      <protection hidden="0" locked="1"/>
    </xf>
    <xf fontId="2" fillId="0" borderId="1" numFmtId="9" xfId="5" applyNumberFormat="1" applyFont="1" applyBorder="1" applyAlignment="1" applyProtection="1">
      <alignment horizontal="center" vertical="center"/>
      <protection hidden="0" locked="1"/>
    </xf>
    <xf fontId="8" fillId="15" borderId="9" numFmtId="0" xfId="10" applyFont="1" applyFill="1" applyBorder="1" applyAlignment="1" applyProtection="0">
      <alignment horizontal="center"/>
      <protection hidden="0" locked="1"/>
    </xf>
    <xf fontId="8" fillId="15" borderId="9" numFmtId="165" xfId="7" applyNumberFormat="1" applyFont="1" applyFill="1" applyBorder="1" applyAlignment="1" applyProtection="1">
      <alignment horizontal="center"/>
      <protection hidden="0" locked="1"/>
    </xf>
    <xf fontId="8" fillId="0" borderId="0" numFmtId="165" xfId="7" applyNumberFormat="1" applyFont="1" applyAlignment="1" applyProtection="1">
      <alignment horizontal="center"/>
      <protection hidden="0" locked="1"/>
    </xf>
    <xf fontId="8" fillId="0" borderId="0" numFmtId="165" xfId="7" applyNumberFormat="1" applyFont="1" applyAlignment="1" applyProtection="1">
      <alignment horizontal="left"/>
      <protection hidden="0" locked="1"/>
    </xf>
    <xf fontId="8" fillId="0" borderId="0" numFmtId="165" xfId="7" applyNumberFormat="1" applyFont="1" applyProtection="1">
      <protection hidden="0" locked="1"/>
    </xf>
    <xf fontId="21" fillId="0" borderId="0" numFmtId="0" xfId="10" applyFont="1" applyAlignment="1" applyProtection="0">
      <alignment horizontal="center" vertical="center" wrapText="1"/>
      <protection hidden="0" locked="1"/>
    </xf>
    <xf fontId="2" fillId="0" borderId="0" numFmtId="165" xfId="7" applyNumberFormat="1" applyFont="1" applyAlignment="1" applyProtection="1">
      <alignment vertical="center"/>
      <protection hidden="0" locked="1"/>
    </xf>
    <xf fontId="8" fillId="0" borderId="0" numFmtId="0" xfId="10" applyFont="1" applyAlignment="1" applyProtection="0">
      <alignment horizontal="center"/>
      <protection hidden="0" locked="1"/>
    </xf>
    <xf fontId="8" fillId="0" borderId="0" numFmtId="165" xfId="7" applyNumberFormat="1" applyFont="1" applyAlignment="1" applyProtection="1">
      <alignment horizontal="center" vertical="center"/>
      <protection hidden="0" locked="1"/>
    </xf>
  </cellXfs>
  <cellStyles count="22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Euro" xfId="6"/>
    <cellStyle name="Moeda 2" xfId="7"/>
    <cellStyle name="Moeda 3" xfId="8"/>
    <cellStyle name="Moeda 4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Porcentagem 2" xfId="16"/>
    <cellStyle name="Porcentagem 3" xfId="17"/>
    <cellStyle name="Porcentagem 4" xfId="18"/>
    <cellStyle name="Vírgula 2" xfId="19"/>
    <cellStyle name="Vírgula 3" xfId="20"/>
    <cellStyle name="*unknown*" xfId="2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worksheet" Target="worksheets/sheet4.xml"/><Relationship  Id="rId6" Type="http://schemas.openxmlformats.org/officeDocument/2006/relationships/worksheet" Target="worksheets/sheet5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" id="{3701C8F8-47BC-B391-5680-673A50893A45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5" personId="{3701C8F8-47BC-B391-5680-673A50893A45}" id="{009400EA-00FD-4570-9EB1-0049005E0073}" done="0">
    <text xml:space="preserve">Considerado percentual máximo para o SAT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5" personId="{3701C8F8-47BC-B391-5680-673A50893A45}" id="{003C009E-0081-4068-AF46-00A100B000B3}" done="0">
    <text xml:space="preserve">IFSP:Considerado percentual máximo para o SAT
</text>
  </threadedComment>
</ThreadedComments>
</file>

<file path=xl/worksheets/_rels/sheet2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vmlDrawing" Target="../drawings/vmlDrawing1.vml"/></Relationships>
</file>

<file path=xl/worksheets/_rels/sheet3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2.xml"/><Relationship  Id="rId2" Type="http://schemas.openxmlformats.org/officeDocument/2006/relationships/comments" Target="../comments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0" showRowColHeaders="0" showZeros="1" rightToLeft="0" view="normal" topLeftCell="A1" zoomScale="90" workbookViewId="0">
      <selection activeCell="D39" activeCellId="0" sqref="D39"/>
    </sheetView>
  </sheetViews>
  <sheetFormatPr defaultColWidth="14.4453125" defaultRowHeight="15.75"/>
  <cols>
    <col customWidth="1" min="1" max="1" style="1" width="54.140000000000001"/>
    <col customWidth="1" min="2" max="2" style="1" width="4.5700000000000003"/>
    <col customWidth="1" min="3" max="3" style="1" width="19.140000000000001"/>
    <col customWidth="1" min="4" max="4" style="1" width="16.140000000000001"/>
    <col customWidth="1" min="5" max="5" style="1" width="19.57"/>
    <col customWidth="1" min="6" max="6" style="1" width="16"/>
    <col customWidth="0" min="7" max="1024" style="1" width="14.43"/>
  </cols>
  <sheetData>
    <row r="1" ht="15.75" customHeight="1">
      <c r="A1" s="2" t="s">
        <v>0</v>
      </c>
      <c r="B1" s="2"/>
      <c r="C1" s="2"/>
      <c r="D1" s="2"/>
      <c r="E1" s="2"/>
      <c r="F1" s="2"/>
    </row>
    <row r="3" ht="15.75" customHeight="1">
      <c r="A3" s="3" t="s">
        <v>1</v>
      </c>
      <c r="B3" s="3"/>
      <c r="C3" s="3"/>
      <c r="D3" s="3"/>
      <c r="E3" s="3"/>
      <c r="F3" s="3"/>
    </row>
    <row r="4" ht="15.75" customHeight="1">
      <c r="A4" s="3" t="s">
        <v>2</v>
      </c>
      <c r="B4" s="3"/>
      <c r="C4" s="3"/>
      <c r="D4" s="3"/>
      <c r="E4" s="3"/>
      <c r="F4" s="3"/>
    </row>
    <row r="5" ht="15.75" customHeight="1">
      <c r="A5" s="4"/>
      <c r="B5" s="5"/>
      <c r="C5" s="5"/>
      <c r="D5" s="5"/>
      <c r="E5" s="5"/>
      <c r="F5" s="5"/>
    </row>
    <row r="6" ht="15.75" customHeight="1">
      <c r="A6" s="4"/>
      <c r="B6" s="5"/>
      <c r="C6" s="5"/>
      <c r="D6" s="5"/>
      <c r="E6" s="5"/>
      <c r="F6" s="5"/>
    </row>
    <row r="7" ht="15">
      <c r="A7" s="6" t="s">
        <v>3</v>
      </c>
      <c r="B7" s="7"/>
      <c r="C7" s="7"/>
      <c r="D7" s="7"/>
      <c r="E7" s="7"/>
      <c r="F7" s="8"/>
    </row>
    <row r="8" ht="15">
      <c r="A8" s="6" t="s">
        <v>4</v>
      </c>
      <c r="B8" s="9"/>
      <c r="C8" s="9"/>
      <c r="D8" s="9"/>
      <c r="E8" s="9"/>
      <c r="F8" s="8"/>
    </row>
    <row r="9" ht="15.75">
      <c r="A9" s="10"/>
      <c r="B9" s="11"/>
      <c r="C9" s="5"/>
      <c r="D9" s="5"/>
      <c r="E9" s="5"/>
      <c r="F9" s="12"/>
    </row>
    <row r="10" ht="15">
      <c r="A10" s="13" t="s">
        <v>5</v>
      </c>
      <c r="B10" s="14"/>
      <c r="C10" s="15"/>
      <c r="D10" s="15"/>
      <c r="E10" s="15"/>
      <c r="F10" s="16"/>
    </row>
    <row r="11" ht="15.75">
      <c r="A11" s="17"/>
      <c r="B11" s="18"/>
      <c r="C11" s="19"/>
      <c r="D11" s="19"/>
      <c r="E11" s="19"/>
      <c r="F11" s="20"/>
    </row>
    <row r="12" ht="15">
      <c r="A12" s="10"/>
      <c r="B12" s="11"/>
      <c r="C12" s="5"/>
      <c r="D12" s="5"/>
      <c r="E12" s="5"/>
      <c r="F12" s="12"/>
    </row>
    <row r="13" ht="15.75" customHeight="1">
      <c r="A13" s="6" t="s">
        <v>6</v>
      </c>
      <c r="B13" s="21"/>
      <c r="C13" s="21"/>
      <c r="D13" s="21"/>
      <c r="E13" s="21"/>
      <c r="F13" s="8"/>
    </row>
    <row r="14" ht="15.75" customHeight="1">
      <c r="A14" s="6" t="s">
        <v>7</v>
      </c>
      <c r="B14" s="8" t="s">
        <v>8</v>
      </c>
      <c r="C14" s="8"/>
      <c r="D14" s="8"/>
      <c r="E14" s="8"/>
      <c r="F14" s="8"/>
    </row>
    <row r="15" ht="15.75" customHeight="1">
      <c r="A15" s="6" t="s">
        <v>9</v>
      </c>
      <c r="B15" s="22" t="s">
        <v>10</v>
      </c>
      <c r="C15" s="22"/>
      <c r="D15" s="22"/>
      <c r="E15" s="22"/>
      <c r="F15" s="8"/>
    </row>
    <row r="16" ht="15.75" customHeight="1">
      <c r="A16" s="6" t="s">
        <v>11</v>
      </c>
      <c r="B16" s="23"/>
      <c r="C16" s="23"/>
      <c r="D16" s="23"/>
      <c r="E16" s="23"/>
      <c r="F16" s="8"/>
    </row>
    <row r="17" ht="15.75" customHeight="1">
      <c r="A17" s="24" t="s">
        <v>12</v>
      </c>
      <c r="B17" s="25"/>
      <c r="C17" s="25"/>
      <c r="D17" s="25"/>
      <c r="E17" s="25"/>
      <c r="F17" s="8"/>
    </row>
    <row r="18" ht="31.5" customHeight="1">
      <c r="A18" s="26" t="s">
        <v>13</v>
      </c>
      <c r="B18" s="27" t="s">
        <v>14</v>
      </c>
      <c r="C18" s="27"/>
      <c r="D18" s="27"/>
      <c r="E18" s="27"/>
      <c r="F18" s="28" t="s">
        <v>15</v>
      </c>
    </row>
    <row r="19" ht="31.5" customHeight="1">
      <c r="A19" s="26" t="s">
        <v>16</v>
      </c>
      <c r="B19" s="29" t="s">
        <v>17</v>
      </c>
      <c r="C19" s="30">
        <v>2.9999999999999999e-002</v>
      </c>
      <c r="D19" s="29" t="s">
        <v>18</v>
      </c>
      <c r="E19" s="31">
        <v>2</v>
      </c>
      <c r="F19" s="32">
        <f>C19*E19</f>
        <v>5.9999999999999998e-002</v>
      </c>
    </row>
    <row r="20" ht="15.75" customHeight="1">
      <c r="A20" s="6" t="s">
        <v>19</v>
      </c>
      <c r="B20" s="22" t="s">
        <v>20</v>
      </c>
      <c r="C20" s="22"/>
      <c r="D20" s="22"/>
      <c r="E20" s="22"/>
      <c r="F20" s="33" t="s">
        <v>21</v>
      </c>
    </row>
    <row r="21" ht="15.75" customHeight="1">
      <c r="A21" s="34" t="s">
        <v>22</v>
      </c>
      <c r="B21" s="35">
        <v>1</v>
      </c>
      <c r="C21" s="36" t="s">
        <v>23</v>
      </c>
      <c r="D21" s="37">
        <f>'Porteiro 12x36-Diurno'!D126</f>
        <v>639.82000000000005</v>
      </c>
      <c r="E21" s="38" t="s">
        <v>24</v>
      </c>
      <c r="F21" s="37">
        <f t="shared" ref="F21:F22" si="0">D21*B21</f>
        <v>639.82000000000005</v>
      </c>
      <c r="G21" s="39">
        <f t="shared" ref="G21:G22" si="1">F21*12</f>
        <v>7677.8400000000001</v>
      </c>
    </row>
    <row r="22" ht="15.75" customHeight="1">
      <c r="A22" s="34" t="s">
        <v>25</v>
      </c>
      <c r="B22" s="35">
        <v>1</v>
      </c>
      <c r="C22" s="36" t="s">
        <v>23</v>
      </c>
      <c r="D22" s="37">
        <f>'Porteiro 12x36-Noturno'!D126</f>
        <v>639.82000000000005</v>
      </c>
      <c r="E22" s="38" t="s">
        <v>24</v>
      </c>
      <c r="F22" s="37">
        <f t="shared" si="0"/>
        <v>639.82000000000005</v>
      </c>
      <c r="G22" s="39">
        <f t="shared" si="1"/>
        <v>7677.8400000000001</v>
      </c>
    </row>
    <row r="23" ht="15.75" customHeight="1">
      <c r="A23" s="40" t="s">
        <v>26</v>
      </c>
      <c r="B23" s="40"/>
      <c r="C23" s="40"/>
      <c r="D23" s="40"/>
      <c r="E23" s="40"/>
      <c r="F23" s="41">
        <v>12</v>
      </c>
    </row>
    <row r="24" ht="15.75" customHeight="1">
      <c r="A24" s="42" t="s">
        <v>27</v>
      </c>
      <c r="B24" s="42"/>
      <c r="C24" s="42"/>
      <c r="D24" s="42"/>
      <c r="E24" s="42"/>
      <c r="F24" s="43">
        <f>F21+F22</f>
        <v>1279.6400000000001</v>
      </c>
    </row>
    <row r="25" ht="15.75" customHeight="1">
      <c r="A25" s="44" t="s">
        <v>28</v>
      </c>
      <c r="B25" s="44"/>
      <c r="C25" s="44"/>
      <c r="D25" s="44"/>
      <c r="E25" s="44"/>
      <c r="F25" s="45">
        <f>F24*F23</f>
        <v>15355.68</v>
      </c>
      <c r="G25" s="46"/>
      <c r="H25" s="47"/>
    </row>
    <row r="26" ht="15.75" customHeight="1">
      <c r="A26" s="48"/>
      <c r="B26" s="48"/>
      <c r="C26" s="48"/>
      <c r="D26" s="48"/>
      <c r="E26" s="48"/>
      <c r="F26" s="49"/>
    </row>
    <row r="27" ht="15.75" customHeight="1">
      <c r="A27" s="48"/>
      <c r="B27" s="48"/>
      <c r="C27" s="48"/>
      <c r="D27" s="48"/>
      <c r="E27" s="48"/>
      <c r="F27" s="50"/>
      <c r="H27" s="46"/>
    </row>
    <row r="28" ht="15.75" customHeight="1">
      <c r="A28" s="48"/>
      <c r="B28" s="48"/>
      <c r="C28" s="48"/>
      <c r="D28" s="48"/>
      <c r="E28" s="48"/>
      <c r="F28" s="51"/>
    </row>
    <row r="29" ht="15.75" customHeight="1">
      <c r="A29" s="48"/>
      <c r="B29" s="48"/>
      <c r="C29" s="48"/>
      <c r="D29" s="48"/>
      <c r="E29" s="48"/>
      <c r="F29" s="51"/>
    </row>
    <row r="30" ht="12.75">
      <c r="A30" s="48"/>
      <c r="B30" s="48"/>
      <c r="C30" s="48"/>
      <c r="D30" s="48"/>
      <c r="E30" s="48"/>
      <c r="F30" s="49"/>
    </row>
    <row r="31" ht="12.75">
      <c r="A31" s="48"/>
      <c r="B31" s="48"/>
      <c r="C31" s="48"/>
      <c r="D31" s="48"/>
      <c r="E31" s="48"/>
      <c r="F31" s="49"/>
    </row>
    <row r="32" ht="12.75">
      <c r="A32" s="48"/>
      <c r="B32" s="48"/>
      <c r="C32" s="48"/>
      <c r="D32" s="48"/>
      <c r="E32" s="48"/>
      <c r="F32" s="49"/>
    </row>
    <row r="33" ht="12.75">
      <c r="A33" s="48"/>
      <c r="B33" s="48"/>
      <c r="C33" s="48"/>
      <c r="D33" s="48"/>
      <c r="E33" s="48"/>
      <c r="F33" s="49"/>
    </row>
    <row r="34" ht="12.75">
      <c r="A34" s="48"/>
      <c r="B34" s="48"/>
      <c r="C34" s="48"/>
      <c r="D34" s="48"/>
      <c r="E34" s="48"/>
      <c r="F34" s="49"/>
    </row>
  </sheetData>
  <mergeCells count="15">
    <mergeCell ref="A1:F1"/>
    <mergeCell ref="A3:F3"/>
    <mergeCell ref="A4:F4"/>
    <mergeCell ref="B7:E7"/>
    <mergeCell ref="B8:E8"/>
    <mergeCell ref="B13:E13"/>
    <mergeCell ref="B14:E14"/>
    <mergeCell ref="B15:E15"/>
    <mergeCell ref="B16:E16"/>
    <mergeCell ref="B17:E17"/>
    <mergeCell ref="B18:E18"/>
    <mergeCell ref="B20:E20"/>
    <mergeCell ref="A23:E23"/>
    <mergeCell ref="A24:E24"/>
    <mergeCell ref="A25:E25"/>
  </mergeCells>
  <printOptions headings="0" gridLines="0" horizontalCentered="0" verticalCentered="0"/>
  <pageMargins left="0.51180555555555596" right="0.51180555555555596" top="0.78750000000000009" bottom="0.78750000000000009" header="0.51181102362204689" footer="0.51181102362204689"/>
  <pageSetup paperSize="9" scale="100" fitToWidth="1" fitToHeight="27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0" showZeros="1" rightToLeft="0" view="normal" topLeftCell="A80" zoomScale="100" workbookViewId="0">
      <selection activeCell="B55" activeCellId="0" sqref="B55"/>
    </sheetView>
  </sheetViews>
  <sheetFormatPr defaultColWidth="8.625" defaultRowHeight="12"/>
  <cols>
    <col customWidth="1" min="1" max="1" style="0" width="7.71"/>
    <col customWidth="1" min="2" max="2" style="0" width="67.290000000000006"/>
    <col customWidth="1" min="3" max="3" style="0" width="16.41"/>
    <col customWidth="1" min="4" max="4" style="0" width="27.309999999999999"/>
    <col customWidth="0" min="5" max="5" style="52" width="8.5700000000000003"/>
    <col customWidth="1" min="6" max="6" style="52" width="12.289999999999999"/>
    <col customWidth="0" min="7" max="7" style="52" width="8.5700000000000003"/>
    <col customWidth="1" min="252" max="252" style="0" width="3.8599999999999999"/>
    <col customWidth="1" min="253" max="253" style="0" width="59.710000000000001"/>
    <col customWidth="1" min="254" max="254" style="0" width="9.7100000000000009"/>
    <col customWidth="1" min="255" max="255" style="0" width="12.57"/>
    <col customWidth="1" min="256" max="256" style="0" width="15.880000000000001"/>
    <col customWidth="1" min="257" max="257" style="0" width="10.58"/>
    <col customWidth="1" min="258" max="258" style="0" width="7.1500000000000004"/>
    <col customWidth="1" min="259" max="259" style="0" width="9.1300000000000008"/>
    <col customWidth="1" min="508" max="508" style="0" width="3.8599999999999999"/>
    <col customWidth="1" min="509" max="509" style="0" width="59.710000000000001"/>
    <col customWidth="1" min="510" max="510" style="0" width="9.7100000000000009"/>
    <col customWidth="1" min="511" max="511" style="0" width="12.57"/>
    <col customWidth="1" min="512" max="512" style="0" width="15.880000000000001"/>
    <col customWidth="1" min="513" max="513" style="0" width="10.58"/>
    <col customWidth="1" min="514" max="514" style="0" width="7.1500000000000004"/>
    <col customWidth="1" min="515" max="515" style="0" width="9.1300000000000008"/>
    <col customWidth="1" min="764" max="764" style="0" width="3.8599999999999999"/>
    <col customWidth="1" min="765" max="765" style="0" width="59.710000000000001"/>
    <col customWidth="1" min="766" max="766" style="0" width="9.7100000000000009"/>
    <col customWidth="1" min="767" max="767" style="0" width="12.57"/>
    <col customWidth="1" min="768" max="768" style="0" width="15.880000000000001"/>
    <col customWidth="1" min="769" max="769" style="0" width="10.58"/>
    <col customWidth="1" min="770" max="770" style="0" width="7.1500000000000004"/>
    <col customWidth="1" min="771" max="771" style="0" width="9.1300000000000008"/>
    <col customWidth="1" min="1020" max="1020" style="0" width="3.8599999999999999"/>
    <col customWidth="1" min="1021" max="1021" style="0" width="59.710000000000001"/>
    <col customWidth="1" min="1022" max="1022" style="0" width="9.7100000000000009"/>
    <col customWidth="1" min="1023" max="1023" style="0" width="12.57"/>
    <col customWidth="1" min="1024" max="1024" style="0" width="15.880000000000001"/>
  </cols>
  <sheetData>
    <row r="1" ht="12" customHeight="1">
      <c r="A1" s="53" t="s">
        <v>0</v>
      </c>
      <c r="B1" s="53"/>
      <c r="C1" s="53"/>
      <c r="D1" s="53"/>
      <c r="E1" s="53"/>
      <c r="F1" s="53"/>
    </row>
    <row r="3" ht="12" customHeight="1">
      <c r="A3" s="54" t="s">
        <v>29</v>
      </c>
      <c r="B3" s="54"/>
      <c r="C3" s="54"/>
      <c r="D3" s="54"/>
    </row>
    <row r="4" ht="12" customHeight="1">
      <c r="A4" s="55" t="s">
        <v>30</v>
      </c>
      <c r="B4" s="55"/>
      <c r="C4" s="55"/>
      <c r="D4" s="55"/>
    </row>
    <row r="5" ht="12" customHeight="1">
      <c r="A5" s="56" t="s">
        <v>31</v>
      </c>
      <c r="B5" s="56"/>
      <c r="C5" s="57" t="s">
        <v>32</v>
      </c>
      <c r="D5" s="57"/>
    </row>
    <row r="6" ht="12" customHeight="1">
      <c r="A6" s="55" t="s">
        <v>33</v>
      </c>
      <c r="B6" s="55"/>
      <c r="C6" s="55"/>
      <c r="D6" s="55"/>
    </row>
    <row r="7" ht="12" customHeight="1">
      <c r="A7" s="58" t="s">
        <v>34</v>
      </c>
      <c r="B7" s="58"/>
      <c r="C7" s="58"/>
      <c r="D7" s="59"/>
    </row>
    <row r="8" ht="12" customHeight="1">
      <c r="A8" s="58" t="s">
        <v>35</v>
      </c>
      <c r="B8" s="58"/>
      <c r="C8" s="58"/>
      <c r="D8" s="60" t="s">
        <v>36</v>
      </c>
    </row>
    <row r="9" ht="12" customHeight="1">
      <c r="A9" s="61" t="s">
        <v>37</v>
      </c>
      <c r="B9" s="61"/>
      <c r="C9" s="61"/>
      <c r="D9" s="62" t="s">
        <v>38</v>
      </c>
    </row>
    <row r="10" ht="12" customHeight="1">
      <c r="A10" s="58" t="s">
        <v>39</v>
      </c>
      <c r="B10" s="58"/>
      <c r="C10" s="58"/>
      <c r="D10" s="60">
        <v>2025</v>
      </c>
    </row>
    <row r="11" ht="12" customHeight="1">
      <c r="A11" s="58" t="s">
        <v>40</v>
      </c>
      <c r="B11" s="58"/>
      <c r="C11" s="58"/>
      <c r="D11" s="60">
        <v>12</v>
      </c>
    </row>
    <row r="12" ht="12" customHeight="1">
      <c r="A12" s="58" t="s">
        <v>41</v>
      </c>
      <c r="B12" s="58"/>
      <c r="C12" s="58"/>
      <c r="D12" s="60" t="s">
        <v>42</v>
      </c>
    </row>
    <row r="13" ht="12" customHeight="1">
      <c r="A13" s="58" t="s">
        <v>43</v>
      </c>
      <c r="B13" s="58"/>
      <c r="C13" s="58"/>
      <c r="D13" s="60" t="s">
        <v>44</v>
      </c>
    </row>
    <row r="14" ht="12" customHeight="1">
      <c r="A14" s="55" t="s">
        <v>45</v>
      </c>
      <c r="B14" s="55"/>
      <c r="C14" s="55"/>
      <c r="D14" s="55"/>
    </row>
    <row r="15" ht="12" customHeight="1">
      <c r="A15" s="58" t="s">
        <v>46</v>
      </c>
      <c r="B15" s="58"/>
      <c r="C15" s="58"/>
      <c r="D15" s="63" t="s">
        <v>47</v>
      </c>
    </row>
    <row r="16" ht="12" customHeight="1">
      <c r="A16" s="58" t="s">
        <v>48</v>
      </c>
      <c r="B16" s="58"/>
      <c r="C16" s="58"/>
      <c r="D16" s="63" t="s">
        <v>49</v>
      </c>
    </row>
    <row r="17" ht="12" customHeight="1">
      <c r="A17" s="58" t="s">
        <v>50</v>
      </c>
      <c r="B17" s="58"/>
      <c r="C17" s="58"/>
      <c r="D17" s="64">
        <v>2031.5699999999999</v>
      </c>
    </row>
    <row r="18" ht="12" customHeight="1">
      <c r="A18" s="58" t="s">
        <v>51</v>
      </c>
      <c r="B18" s="58"/>
      <c r="C18" s="58"/>
      <c r="D18" s="65">
        <v>46023</v>
      </c>
    </row>
    <row r="19" ht="12" customHeight="1">
      <c r="A19" s="58" t="s">
        <v>52</v>
      </c>
      <c r="B19" s="58"/>
      <c r="C19" s="58"/>
      <c r="D19" s="66" t="s">
        <v>53</v>
      </c>
    </row>
    <row r="20" ht="12" customHeight="1">
      <c r="A20" s="58" t="s">
        <v>54</v>
      </c>
      <c r="B20" s="58"/>
      <c r="C20" s="58"/>
      <c r="D20" s="67">
        <v>2</v>
      </c>
    </row>
    <row r="21" ht="12" customHeight="1">
      <c r="A21" s="58" t="s">
        <v>55</v>
      </c>
      <c r="B21" s="58"/>
      <c r="C21" s="58"/>
      <c r="D21" s="67">
        <v>1</v>
      </c>
    </row>
    <row r="22" ht="12" customHeight="1">
      <c r="A22" s="58" t="s">
        <v>56</v>
      </c>
      <c r="B22" s="58"/>
      <c r="C22" s="58"/>
      <c r="D22" s="68" t="s">
        <v>57</v>
      </c>
    </row>
    <row r="23" ht="12" customHeight="1">
      <c r="A23" s="55" t="s">
        <v>58</v>
      </c>
      <c r="B23" s="55"/>
      <c r="C23" s="55"/>
      <c r="D23" s="55"/>
    </row>
    <row r="24" ht="12" customHeight="1">
      <c r="A24" s="69">
        <v>1</v>
      </c>
      <c r="B24" s="69" t="s">
        <v>59</v>
      </c>
      <c r="C24" s="70"/>
      <c r="D24" s="71" t="s">
        <v>60</v>
      </c>
    </row>
    <row r="25" ht="12" customHeight="1">
      <c r="A25" s="60" t="s">
        <v>61</v>
      </c>
      <c r="B25" s="72" t="s">
        <v>62</v>
      </c>
      <c r="C25" s="73"/>
      <c r="D25" s="74"/>
    </row>
    <row r="26" ht="12" customHeight="1">
      <c r="A26" s="75" t="s">
        <v>63</v>
      </c>
      <c r="B26" s="76" t="s">
        <v>64</v>
      </c>
      <c r="C26" s="77"/>
      <c r="D26" s="78"/>
      <c r="E26" s="79"/>
      <c r="F26" s="79"/>
      <c r="G26" s="79"/>
    </row>
    <row r="27" ht="12" customHeight="1">
      <c r="A27" s="75" t="s">
        <v>65</v>
      </c>
      <c r="B27" s="76" t="s">
        <v>66</v>
      </c>
      <c r="C27" s="77"/>
      <c r="D27" s="78"/>
      <c r="E27" s="79"/>
      <c r="F27" s="79"/>
      <c r="G27" s="79"/>
    </row>
    <row r="28" ht="12" customHeight="1">
      <c r="A28" s="75" t="s">
        <v>67</v>
      </c>
      <c r="B28" s="76" t="s">
        <v>68</v>
      </c>
      <c r="C28" s="77"/>
      <c r="D28" s="78"/>
      <c r="E28" s="79"/>
      <c r="F28" s="79"/>
      <c r="G28" s="79"/>
    </row>
    <row r="29" ht="12" customHeight="1">
      <c r="A29" s="75" t="s">
        <v>69</v>
      </c>
      <c r="B29" s="76" t="s">
        <v>70</v>
      </c>
      <c r="C29" s="77"/>
      <c r="D29" s="78"/>
      <c r="E29" s="79"/>
      <c r="F29" s="79"/>
      <c r="G29" s="79"/>
    </row>
    <row r="30" ht="12" customHeight="1">
      <c r="A30" s="75" t="s">
        <v>71</v>
      </c>
      <c r="B30" s="80" t="s">
        <v>72</v>
      </c>
      <c r="C30" s="81"/>
      <c r="D30" s="74"/>
      <c r="E30" s="82"/>
      <c r="F30" s="83"/>
    </row>
    <row r="31" ht="12" customHeight="1">
      <c r="A31" s="84"/>
      <c r="B31" s="85" t="s">
        <v>73</v>
      </c>
      <c r="C31" s="86"/>
      <c r="D31" s="87">
        <f>SUM(D25:D30)</f>
        <v>0</v>
      </c>
      <c r="E31" s="82"/>
      <c r="F31" s="83"/>
    </row>
    <row r="32" ht="12.75">
      <c r="A32" s="60" t="s">
        <v>74</v>
      </c>
      <c r="B32" s="80" t="s">
        <v>75</v>
      </c>
      <c r="C32" s="81"/>
      <c r="D32" s="74"/>
      <c r="E32" s="88"/>
      <c r="F32" s="89"/>
    </row>
    <row r="33" ht="12" customHeight="1">
      <c r="A33" s="84"/>
      <c r="B33" s="84" t="s">
        <v>76</v>
      </c>
      <c r="C33" s="86"/>
      <c r="D33" s="87">
        <f>SUM(D31,D32)</f>
        <v>0</v>
      </c>
      <c r="E33" s="82"/>
      <c r="F33" s="83"/>
    </row>
    <row r="34" ht="12" customHeight="1">
      <c r="A34" s="90"/>
      <c r="B34" s="91"/>
      <c r="C34" s="90"/>
      <c r="D34" s="92"/>
      <c r="E34" s="82"/>
      <c r="F34" s="83"/>
    </row>
    <row r="35" ht="12" customHeight="1">
      <c r="A35" s="55" t="s">
        <v>77</v>
      </c>
      <c r="B35" s="55"/>
      <c r="C35" s="55"/>
      <c r="D35" s="55"/>
      <c r="E35" s="93"/>
    </row>
    <row r="36" ht="12" customHeight="1">
      <c r="A36" s="94" t="s">
        <v>78</v>
      </c>
      <c r="B36" s="94"/>
      <c r="C36" s="94"/>
      <c r="D36" s="94"/>
    </row>
    <row r="37" ht="12" customHeight="1">
      <c r="A37" s="60" t="s">
        <v>61</v>
      </c>
      <c r="B37" s="72" t="s">
        <v>79</v>
      </c>
      <c r="C37" s="95">
        <v>8.3299999999999999e-002</v>
      </c>
      <c r="D37" s="74">
        <f>ROUND(D31*C37,2)</f>
        <v>0</v>
      </c>
      <c r="E37" s="96"/>
    </row>
    <row r="38" ht="12" customHeight="1">
      <c r="A38" s="60" t="s">
        <v>63</v>
      </c>
      <c r="B38" s="72" t="s">
        <v>80</v>
      </c>
      <c r="C38" s="97">
        <v>3.0249999999999999e-002</v>
      </c>
      <c r="D38" s="74">
        <f>ROUND(D31*C38,2)</f>
        <v>0</v>
      </c>
      <c r="E38" s="96" t="s">
        <v>81</v>
      </c>
    </row>
    <row r="39" ht="12" customHeight="1">
      <c r="A39" s="60"/>
      <c r="B39" s="98" t="s">
        <v>82</v>
      </c>
      <c r="C39" s="95">
        <f>C37+C38</f>
        <v>0.11355</v>
      </c>
      <c r="D39" s="74">
        <f>ROUND(D37+D38,2)</f>
        <v>0</v>
      </c>
    </row>
    <row r="40" ht="12" customHeight="1">
      <c r="A40" s="60" t="s">
        <v>65</v>
      </c>
      <c r="B40" s="72" t="s">
        <v>83</v>
      </c>
      <c r="C40" s="95">
        <f>C39*C51</f>
        <v>4.1786400000000001e-002</v>
      </c>
      <c r="D40" s="74">
        <f>ROUND(D31*C40,2)</f>
        <v>0</v>
      </c>
    </row>
    <row r="41" ht="12" customHeight="1">
      <c r="A41" s="99"/>
      <c r="B41" s="100" t="s">
        <v>84</v>
      </c>
      <c r="C41" s="101">
        <f>C39+C40</f>
        <v>0.15533640000000001</v>
      </c>
      <c r="D41" s="87">
        <f>ROUND(D39+D40,2)</f>
        <v>0</v>
      </c>
    </row>
    <row r="42" ht="12" customHeight="1">
      <c r="A42" s="94" t="s">
        <v>85</v>
      </c>
      <c r="B42" s="94"/>
      <c r="C42" s="94"/>
      <c r="D42" s="94"/>
    </row>
    <row r="43" s="91" customFormat="1" ht="12" customHeight="1">
      <c r="A43" s="60" t="s">
        <v>61</v>
      </c>
      <c r="B43" s="72" t="s">
        <v>86</v>
      </c>
      <c r="C43" s="95">
        <v>0.20000000000000001</v>
      </c>
      <c r="D43" s="74">
        <f>ROUND(D31*C43,2)</f>
        <v>0</v>
      </c>
      <c r="E43" s="102"/>
      <c r="F43" s="102"/>
      <c r="G43" s="102"/>
    </row>
    <row r="44" ht="12" customHeight="1">
      <c r="A44" s="60" t="s">
        <v>63</v>
      </c>
      <c r="B44" s="72" t="s">
        <v>87</v>
      </c>
      <c r="C44" s="95">
        <v>2.5000000000000001e-002</v>
      </c>
      <c r="D44" s="74">
        <f>ROUND(D31*C44,2)</f>
        <v>0</v>
      </c>
    </row>
    <row r="45" ht="12" customHeight="1">
      <c r="A45" s="60" t="s">
        <v>65</v>
      </c>
      <c r="B45" s="72" t="s">
        <v>88</v>
      </c>
      <c r="C45" s="103">
        <v>2.9999999999999999e-002</v>
      </c>
      <c r="D45" s="74">
        <f>ROUND(D31*C45,2)</f>
        <v>0</v>
      </c>
      <c r="E45" s="52"/>
    </row>
    <row r="46" ht="12" customHeight="1">
      <c r="A46" s="60" t="s">
        <v>67</v>
      </c>
      <c r="B46" s="72" t="s">
        <v>89</v>
      </c>
      <c r="C46" s="95">
        <v>1.4999999999999999e-002</v>
      </c>
      <c r="D46" s="74">
        <f>ROUND(D31*C46,2)</f>
        <v>0</v>
      </c>
    </row>
    <row r="47" ht="12" customHeight="1">
      <c r="A47" s="60" t="s">
        <v>69</v>
      </c>
      <c r="B47" s="72" t="s">
        <v>90</v>
      </c>
      <c r="C47" s="95">
        <v>1.e-002</v>
      </c>
      <c r="D47" s="74">
        <f>ROUND(D31*C47,2)</f>
        <v>0</v>
      </c>
    </row>
    <row r="48" ht="12" customHeight="1">
      <c r="A48" s="60" t="s">
        <v>71</v>
      </c>
      <c r="B48" s="72" t="s">
        <v>91</v>
      </c>
      <c r="C48" s="95">
        <v>6.0000000000000001e-003</v>
      </c>
      <c r="D48" s="74">
        <f>ROUND(D31*C48,2)</f>
        <v>0</v>
      </c>
    </row>
    <row r="49" ht="12" customHeight="1">
      <c r="A49" s="60" t="s">
        <v>74</v>
      </c>
      <c r="B49" s="72" t="s">
        <v>92</v>
      </c>
      <c r="C49" s="95">
        <v>2.e-003</v>
      </c>
      <c r="D49" s="74">
        <f>ROUND(D31*C49,2)</f>
        <v>0</v>
      </c>
    </row>
    <row r="50" ht="12" customHeight="1">
      <c r="A50" s="60" t="s">
        <v>93</v>
      </c>
      <c r="B50" s="72" t="s">
        <v>94</v>
      </c>
      <c r="C50" s="95">
        <v>8.0000000000000002e-002</v>
      </c>
      <c r="D50" s="74">
        <f>ROUND(D31*C50,2)</f>
        <v>0</v>
      </c>
    </row>
    <row r="51" ht="12" customHeight="1">
      <c r="A51" s="99"/>
      <c r="B51" s="100" t="s">
        <v>95</v>
      </c>
      <c r="C51" s="101">
        <f>SUM(C43:C50)</f>
        <v>0.36799999999999999</v>
      </c>
      <c r="D51" s="87">
        <f>SUM(D43:D50)</f>
        <v>0</v>
      </c>
      <c r="F51" s="104"/>
    </row>
    <row r="52" ht="12" customHeight="1">
      <c r="A52" s="94" t="s">
        <v>96</v>
      </c>
      <c r="B52" s="94"/>
      <c r="C52" s="94"/>
      <c r="D52" s="94"/>
    </row>
    <row r="53" s="91" customFormat="1" ht="12" customHeight="1">
      <c r="A53" s="60" t="s">
        <v>61</v>
      </c>
      <c r="B53" s="72" t="s">
        <v>97</v>
      </c>
      <c r="C53" s="105">
        <v>3.7999999999999998</v>
      </c>
      <c r="D53" s="74"/>
      <c r="E53" s="96"/>
      <c r="F53" s="52"/>
      <c r="G53" s="102"/>
    </row>
    <row r="54" ht="12" customHeight="1">
      <c r="A54" s="60" t="s">
        <v>63</v>
      </c>
      <c r="B54" s="72" t="s">
        <v>98</v>
      </c>
      <c r="C54" s="106"/>
      <c r="D54" s="107">
        <f>ROUND((C54)*15,2)</f>
        <v>0</v>
      </c>
      <c r="E54" s="108"/>
      <c r="G54" s="109"/>
    </row>
    <row r="55" ht="12" customHeight="1">
      <c r="A55" s="60" t="s">
        <v>65</v>
      </c>
      <c r="B55" s="110" t="s">
        <v>99</v>
      </c>
      <c r="C55" s="111"/>
      <c r="D55" s="112">
        <f>C55</f>
        <v>0</v>
      </c>
      <c r="E55" s="96"/>
    </row>
    <row r="56" ht="12" customHeight="1">
      <c r="A56" s="60" t="s">
        <v>67</v>
      </c>
      <c r="B56" s="113" t="s">
        <v>100</v>
      </c>
      <c r="C56" s="114"/>
      <c r="D56" s="115">
        <v>205.91</v>
      </c>
      <c r="E56" s="96"/>
    </row>
    <row r="57" ht="12" customHeight="1">
      <c r="A57" s="60" t="s">
        <v>69</v>
      </c>
      <c r="B57" s="113"/>
      <c r="C57" s="114"/>
      <c r="D57" s="115">
        <v>0</v>
      </c>
      <c r="E57" s="116"/>
      <c r="F57" s="52"/>
      <c r="G57" s="52"/>
    </row>
    <row r="58" ht="12" customHeight="1">
      <c r="A58" s="60" t="s">
        <v>71</v>
      </c>
      <c r="B58" s="76" t="s">
        <v>101</v>
      </c>
      <c r="C58" s="117"/>
      <c r="D58" s="107">
        <v>110</v>
      </c>
      <c r="E58" s="108"/>
    </row>
    <row r="59" ht="12" customHeight="1">
      <c r="A59" s="67" t="s">
        <v>74</v>
      </c>
      <c r="B59" s="76"/>
      <c r="C59" s="117"/>
      <c r="D59" s="107"/>
      <c r="E59" s="108"/>
    </row>
    <row r="60" ht="12" customHeight="1">
      <c r="A60" s="60" t="s">
        <v>93</v>
      </c>
      <c r="B60" s="76" t="s">
        <v>102</v>
      </c>
      <c r="C60" s="118"/>
      <c r="D60" s="107">
        <f>(C60-2.4)</f>
        <v>-2.3999999999999999</v>
      </c>
      <c r="E60" s="108"/>
    </row>
    <row r="61" s="1" customFormat="1" ht="12" customHeight="1">
      <c r="A61" s="99"/>
      <c r="B61" s="100" t="s">
        <v>103</v>
      </c>
      <c r="C61" s="101"/>
      <c r="D61" s="87">
        <f>ROUND(SUM(D53:D60),2)</f>
        <v>313.50999999999999</v>
      </c>
      <c r="F61" s="52"/>
      <c r="G61" s="52"/>
    </row>
    <row r="62" ht="12" customHeight="1">
      <c r="A62" s="119" t="s">
        <v>104</v>
      </c>
      <c r="B62" s="119"/>
      <c r="C62" s="119"/>
      <c r="D62" s="119"/>
    </row>
    <row r="63" s="91" customFormat="1" ht="12" customHeight="1">
      <c r="A63" s="120" t="s">
        <v>105</v>
      </c>
      <c r="B63" s="121" t="s">
        <v>106</v>
      </c>
      <c r="C63" s="122"/>
      <c r="D63" s="123">
        <f>D41</f>
        <v>0</v>
      </c>
      <c r="E63" s="102"/>
      <c r="F63" s="102"/>
      <c r="G63" s="102"/>
    </row>
    <row r="64" ht="12" customHeight="1">
      <c r="A64" s="120" t="s">
        <v>107</v>
      </c>
      <c r="B64" s="121" t="s">
        <v>108</v>
      </c>
      <c r="C64" s="122"/>
      <c r="D64" s="123">
        <f>D51</f>
        <v>0</v>
      </c>
    </row>
    <row r="65" ht="12" customHeight="1">
      <c r="A65" s="120" t="s">
        <v>109</v>
      </c>
      <c r="B65" s="121" t="s">
        <v>110</v>
      </c>
      <c r="C65" s="122"/>
      <c r="D65" s="123">
        <f>D61</f>
        <v>313.50999999999999</v>
      </c>
    </row>
    <row r="66" ht="12" customHeight="1">
      <c r="A66" s="124"/>
      <c r="B66" s="100" t="s">
        <v>111</v>
      </c>
      <c r="C66" s="125"/>
      <c r="D66" s="87">
        <f>SUM(D63:D65)</f>
        <v>313.50999999999999</v>
      </c>
    </row>
    <row r="67" ht="12" customHeight="1">
      <c r="A67" s="55" t="s">
        <v>112</v>
      </c>
      <c r="B67" s="55"/>
      <c r="C67" s="55"/>
      <c r="D67" s="55"/>
    </row>
    <row r="68" ht="12" customHeight="1">
      <c r="A68" s="69">
        <v>3</v>
      </c>
      <c r="B68" s="94" t="s">
        <v>113</v>
      </c>
      <c r="C68" s="94"/>
      <c r="D68" s="94"/>
    </row>
    <row r="69" ht="12" customHeight="1">
      <c r="A69" s="60" t="s">
        <v>61</v>
      </c>
      <c r="B69" s="72" t="s">
        <v>114</v>
      </c>
      <c r="C69" s="126">
        <f>ROUND((1/12)*0.055,4)</f>
        <v>4.5999999999999999e-003</v>
      </c>
      <c r="D69" s="74">
        <f>ROUND(D31*C69,2)</f>
        <v>0</v>
      </c>
      <c r="E69" s="127"/>
    </row>
    <row r="70" ht="12" customHeight="1">
      <c r="A70" s="60" t="s">
        <v>63</v>
      </c>
      <c r="B70" s="72" t="s">
        <v>115</v>
      </c>
      <c r="C70" s="126">
        <f>C69*0.08</f>
        <v>3.68e-004</v>
      </c>
      <c r="D70" s="74">
        <f>ROUND(D31*C70,2)</f>
        <v>0</v>
      </c>
      <c r="E70" s="127"/>
    </row>
    <row r="71" ht="12" customHeight="1">
      <c r="A71" s="60" t="s">
        <v>65</v>
      </c>
      <c r="B71" s="72" t="s">
        <v>116</v>
      </c>
      <c r="C71" s="128">
        <v>2.e-002</v>
      </c>
      <c r="D71" s="74">
        <f>ROUND(D31*C71,2)</f>
        <v>0</v>
      </c>
      <c r="E71" s="127"/>
    </row>
    <row r="72" ht="12" customHeight="1">
      <c r="A72" s="60" t="s">
        <v>67</v>
      </c>
      <c r="B72" s="72" t="s">
        <v>117</v>
      </c>
      <c r="C72" s="95">
        <f>ROUND(1/30*7/12,4)</f>
        <v>1.9400000000000001e-002</v>
      </c>
      <c r="D72" s="74">
        <f>ROUND(D31*C72,2)</f>
        <v>0</v>
      </c>
      <c r="E72" s="127"/>
    </row>
    <row r="73" ht="12" customHeight="1">
      <c r="A73" s="60" t="s">
        <v>69</v>
      </c>
      <c r="B73" s="72" t="s">
        <v>118</v>
      </c>
      <c r="C73" s="95">
        <f>C51*C72</f>
        <v>7.1392000000000001e-003</v>
      </c>
      <c r="D73" s="74">
        <f>ROUND(D31*C73,2)</f>
        <v>0</v>
      </c>
      <c r="E73" s="127"/>
    </row>
    <row r="74" ht="12" customHeight="1">
      <c r="A74" s="60" t="s">
        <v>71</v>
      </c>
      <c r="B74" s="72" t="s">
        <v>119</v>
      </c>
      <c r="C74" s="129">
        <v>2.e-002</v>
      </c>
      <c r="D74" s="74">
        <f>ROUND(D31*C74,2)</f>
        <v>0</v>
      </c>
      <c r="E74" s="127"/>
    </row>
    <row r="75" ht="12" customHeight="1">
      <c r="A75" s="124"/>
      <c r="B75" s="100" t="s">
        <v>120</v>
      </c>
      <c r="C75" s="101">
        <f>SUM(C69:C74)</f>
        <v>7.1507200000000007e-002</v>
      </c>
      <c r="D75" s="87">
        <f>SUM(D69:D74)</f>
        <v>0</v>
      </c>
    </row>
    <row r="76" ht="12" customHeight="1">
      <c r="A76" s="90"/>
      <c r="B76" s="91"/>
      <c r="C76" s="90"/>
      <c r="D76" s="92"/>
    </row>
    <row r="77" ht="12" customHeight="1">
      <c r="A77" s="55" t="s">
        <v>121</v>
      </c>
      <c r="B77" s="55"/>
      <c r="C77" s="55"/>
      <c r="D77" s="55"/>
      <c r="E77" s="130"/>
    </row>
    <row r="78" ht="12" customHeight="1">
      <c r="A78" s="94" t="s">
        <v>122</v>
      </c>
      <c r="B78" s="94"/>
      <c r="C78" s="94"/>
      <c r="D78" s="94"/>
    </row>
    <row r="79" ht="12" customHeight="1">
      <c r="A79" s="60" t="s">
        <v>61</v>
      </c>
      <c r="B79" s="72" t="s">
        <v>123</v>
      </c>
      <c r="C79" s="97">
        <v>9.0749999999999997e-002</v>
      </c>
      <c r="D79" s="74">
        <f>ROUND(D33*C79,2)</f>
        <v>0</v>
      </c>
      <c r="E79" s="96"/>
    </row>
    <row r="80" ht="12" customHeight="1">
      <c r="A80" s="60" t="s">
        <v>63</v>
      </c>
      <c r="B80" s="72" t="s">
        <v>124</v>
      </c>
      <c r="C80" s="103">
        <f>(5.96/30)*(1/12)</f>
        <v>1.6555555555555601e-002</v>
      </c>
      <c r="D80" s="74">
        <f>ROUND(D33*C80,2)</f>
        <v>0</v>
      </c>
      <c r="E80" s="131"/>
    </row>
    <row r="81" ht="12" customHeight="1">
      <c r="A81" s="60" t="s">
        <v>65</v>
      </c>
      <c r="B81" s="72" t="s">
        <v>125</v>
      </c>
      <c r="C81" s="103">
        <f>(5/30)*(1/12)*6.24%*95.04%</f>
        <v>8.2368000000000003e-004</v>
      </c>
      <c r="D81" s="74">
        <f>ROUND(D33*C81,2)</f>
        <v>0</v>
      </c>
      <c r="E81" s="131"/>
    </row>
    <row r="82" ht="12" customHeight="1">
      <c r="A82" s="60" t="s">
        <v>67</v>
      </c>
      <c r="B82" s="80" t="s">
        <v>126</v>
      </c>
      <c r="C82" s="103">
        <f>(0.91/30)*(1/12)</f>
        <v>2.5277777777777798e-003</v>
      </c>
      <c r="D82" s="74">
        <f>ROUND(D33*C82,2)</f>
        <v>0</v>
      </c>
      <c r="E82" s="131"/>
    </row>
    <row r="83" ht="12" customHeight="1">
      <c r="A83" s="60" t="s">
        <v>69</v>
      </c>
      <c r="B83" s="80" t="s">
        <v>127</v>
      </c>
      <c r="C83" s="103">
        <v>0</v>
      </c>
      <c r="D83" s="74">
        <f>ROUND(D33*C83,2)</f>
        <v>0</v>
      </c>
    </row>
    <row r="84" ht="12" customHeight="1">
      <c r="A84" s="99"/>
      <c r="B84" s="100" t="s">
        <v>128</v>
      </c>
      <c r="C84" s="101">
        <f>SUM(C79:C83)</f>
        <v>0.110657013333333</v>
      </c>
      <c r="D84" s="87">
        <f>SUM(D79:D83)</f>
        <v>0</v>
      </c>
    </row>
    <row r="85" ht="12" customHeight="1">
      <c r="A85" s="94" t="s">
        <v>129</v>
      </c>
      <c r="B85" s="94"/>
      <c r="C85" s="94"/>
      <c r="D85" s="94"/>
    </row>
    <row r="86" s="91" customFormat="1" ht="12" customHeight="1">
      <c r="A86" s="60" t="s">
        <v>61</v>
      </c>
      <c r="B86" s="72" t="s">
        <v>130</v>
      </c>
      <c r="C86" s="95"/>
      <c r="D86" s="74"/>
      <c r="E86" s="102"/>
      <c r="F86" s="102"/>
      <c r="G86" s="102"/>
    </row>
    <row r="87" ht="12" customHeight="1">
      <c r="A87" s="124"/>
      <c r="B87" s="100" t="s">
        <v>131</v>
      </c>
      <c r="C87" s="125"/>
      <c r="D87" s="87">
        <f>SUM(D86:D86)</f>
        <v>0</v>
      </c>
    </row>
    <row r="88" ht="12" customHeight="1">
      <c r="A88" s="119" t="s">
        <v>132</v>
      </c>
      <c r="B88" s="119"/>
      <c r="C88" s="119"/>
      <c r="D88" s="119"/>
      <c r="E88" s="104"/>
    </row>
    <row r="89" ht="12" customHeight="1">
      <c r="A89" s="120" t="s">
        <v>133</v>
      </c>
      <c r="B89" s="121" t="s">
        <v>124</v>
      </c>
      <c r="C89" s="122"/>
      <c r="D89" s="123">
        <f>D84</f>
        <v>0</v>
      </c>
      <c r="E89" s="104"/>
      <c r="G89" s="104"/>
    </row>
    <row r="90" ht="12" customHeight="1">
      <c r="A90" s="120" t="s">
        <v>134</v>
      </c>
      <c r="B90" s="121" t="s">
        <v>135</v>
      </c>
      <c r="C90" s="122"/>
      <c r="D90" s="123">
        <f>D87</f>
        <v>0</v>
      </c>
    </row>
    <row r="91" ht="12" customHeight="1">
      <c r="A91" s="124"/>
      <c r="B91" s="100" t="s">
        <v>136</v>
      </c>
      <c r="C91" s="125"/>
      <c r="D91" s="87">
        <f>SUM(D89:D90)</f>
        <v>0</v>
      </c>
    </row>
    <row r="92" ht="12" customHeight="1">
      <c r="A92" s="90"/>
      <c r="B92" s="91"/>
      <c r="C92" s="90"/>
      <c r="D92" s="92"/>
    </row>
    <row r="93" ht="12" customHeight="1">
      <c r="A93" s="55" t="s">
        <v>137</v>
      </c>
      <c r="B93" s="55"/>
      <c r="C93" s="55"/>
      <c r="D93" s="55"/>
    </row>
    <row r="94" ht="12" customHeight="1">
      <c r="A94" s="60" t="s">
        <v>61</v>
      </c>
      <c r="B94" s="72" t="s">
        <v>138</v>
      </c>
      <c r="C94" s="126"/>
      <c r="D94" s="132">
        <f>'UNIFORME (2)'!E16</f>
        <v>0</v>
      </c>
      <c r="E94" s="133"/>
    </row>
    <row r="95" ht="12" customHeight="1">
      <c r="A95" s="60" t="s">
        <v>63</v>
      </c>
      <c r="B95" s="72" t="s">
        <v>139</v>
      </c>
      <c r="C95" s="60"/>
      <c r="D95" s="132">
        <f>'Equipamentos e materiais (port)'!F25</f>
        <v>0</v>
      </c>
      <c r="E95" s="134"/>
    </row>
    <row r="96" ht="12" customHeight="1">
      <c r="A96" s="60" t="s">
        <v>65</v>
      </c>
      <c r="B96" s="72" t="s">
        <v>140</v>
      </c>
      <c r="C96" s="73"/>
      <c r="D96" s="132">
        <f>'Equipamentos e materiais (port)'!K13</f>
        <v>0</v>
      </c>
      <c r="E96" s="134"/>
      <c r="F96" s="52"/>
    </row>
    <row r="97" ht="12" customHeight="1">
      <c r="A97" s="124"/>
      <c r="B97" s="100" t="s">
        <v>141</v>
      </c>
      <c r="C97" s="125"/>
      <c r="D97" s="87">
        <f>SUM(D94:D96)</f>
        <v>0</v>
      </c>
      <c r="F97" s="52"/>
    </row>
    <row r="98" ht="12" customHeight="1">
      <c r="A98" s="90"/>
      <c r="B98" s="91"/>
      <c r="C98" s="90"/>
      <c r="D98" s="92"/>
      <c r="F98" s="52"/>
    </row>
    <row r="99" ht="12" customHeight="1">
      <c r="A99" s="55" t="s">
        <v>142</v>
      </c>
      <c r="B99" s="55"/>
      <c r="C99" s="55"/>
      <c r="D99" s="55"/>
    </row>
    <row r="100" ht="12" customHeight="1">
      <c r="A100" s="69" t="s">
        <v>143</v>
      </c>
      <c r="B100" s="94" t="s">
        <v>144</v>
      </c>
      <c r="C100" s="94"/>
      <c r="D100" s="94"/>
    </row>
    <row r="101" ht="12" customHeight="1">
      <c r="A101" s="60" t="s">
        <v>61</v>
      </c>
      <c r="B101" s="72" t="s">
        <v>145</v>
      </c>
      <c r="C101" s="135"/>
      <c r="D101" s="74">
        <f>ROUND(D116*C101,2)</f>
        <v>0</v>
      </c>
      <c r="E101" s="134"/>
    </row>
    <row r="102" ht="12" customHeight="1">
      <c r="A102" s="60" t="s">
        <v>63</v>
      </c>
      <c r="B102" s="72" t="s">
        <v>146</v>
      </c>
      <c r="C102" s="135"/>
      <c r="D102" s="74">
        <f>ROUND((D116+D101)*C102,2)</f>
        <v>0</v>
      </c>
      <c r="E102" s="134"/>
    </row>
    <row r="103" ht="12" customHeight="1">
      <c r="A103" s="136"/>
      <c r="B103" s="100" t="s">
        <v>147</v>
      </c>
      <c r="C103" s="137"/>
      <c r="D103" s="87">
        <f>D101+D102</f>
        <v>0</v>
      </c>
    </row>
    <row r="104" ht="12" customHeight="1">
      <c r="A104" s="69" t="s">
        <v>148</v>
      </c>
      <c r="B104" s="94" t="s">
        <v>149</v>
      </c>
      <c r="C104" s="94"/>
      <c r="D104" s="94"/>
    </row>
    <row r="105" s="91" customFormat="1" ht="12" customHeight="1">
      <c r="A105" s="60" t="s">
        <v>61</v>
      </c>
      <c r="B105" s="72" t="s">
        <v>150</v>
      </c>
      <c r="C105" s="138"/>
      <c r="D105" s="74">
        <f>ROUND(D120*C105,2)</f>
        <v>0</v>
      </c>
      <c r="E105" s="139" t="s">
        <v>151</v>
      </c>
      <c r="F105" s="102"/>
      <c r="G105" s="102"/>
    </row>
    <row r="106" ht="12" customHeight="1">
      <c r="A106" s="60" t="s">
        <v>63</v>
      </c>
      <c r="B106" s="72" t="s">
        <v>152</v>
      </c>
      <c r="C106" s="140"/>
      <c r="D106" s="74">
        <f>ROUND(D120*C106,2)</f>
        <v>0</v>
      </c>
      <c r="E106" s="139" t="s">
        <v>151</v>
      </c>
      <c r="I106" s="141"/>
      <c r="J106" s="141"/>
      <c r="K106" s="141"/>
      <c r="L106" s="141"/>
      <c r="M106" s="141"/>
      <c r="N106" s="141"/>
    </row>
    <row r="107" ht="12" customHeight="1">
      <c r="A107" s="60" t="s">
        <v>65</v>
      </c>
      <c r="B107" s="72" t="s">
        <v>153</v>
      </c>
      <c r="C107" s="142">
        <v>2.e-002</v>
      </c>
      <c r="D107" s="74">
        <f>ROUND(D120*C107,2)</f>
        <v>6.4000000000000004</v>
      </c>
      <c r="E107" s="96" t="s">
        <v>154</v>
      </c>
    </row>
    <row r="108" ht="12" customHeight="1">
      <c r="A108" s="136"/>
      <c r="B108" s="143" t="s">
        <v>155</v>
      </c>
      <c r="C108" s="137">
        <f>SUM(C105:C107)</f>
        <v>2.e-002</v>
      </c>
      <c r="D108" s="87">
        <f>SUM(D105:D107)</f>
        <v>6.4000000000000004</v>
      </c>
    </row>
    <row r="109" ht="12" customHeight="1">
      <c r="A109" s="90"/>
      <c r="B109" s="91"/>
      <c r="C109" s="90"/>
      <c r="D109" s="92"/>
    </row>
    <row r="110" s="91" customFormat="1" ht="12" customHeight="1">
      <c r="A110" s="55" t="s">
        <v>156</v>
      </c>
      <c r="B110" s="55"/>
      <c r="C110" s="55"/>
      <c r="D110" s="55"/>
      <c r="E110" s="102"/>
      <c r="F110" s="102"/>
      <c r="G110" s="102"/>
    </row>
    <row r="111" ht="12" customHeight="1">
      <c r="A111" s="60" t="s">
        <v>61</v>
      </c>
      <c r="B111" s="72" t="s">
        <v>157</v>
      </c>
      <c r="C111" s="95"/>
      <c r="D111" s="74">
        <f>D33</f>
        <v>0</v>
      </c>
    </row>
    <row r="112" ht="12" customHeight="1">
      <c r="A112" s="60" t="s">
        <v>63</v>
      </c>
      <c r="B112" s="72" t="s">
        <v>158</v>
      </c>
      <c r="C112" s="95"/>
      <c r="D112" s="74">
        <f>D66</f>
        <v>313.50999999999999</v>
      </c>
    </row>
    <row r="113" ht="12" customHeight="1">
      <c r="A113" s="60" t="s">
        <v>65</v>
      </c>
      <c r="B113" s="72" t="s">
        <v>159</v>
      </c>
      <c r="C113" s="95"/>
      <c r="D113" s="74">
        <f>D75</f>
        <v>0</v>
      </c>
    </row>
    <row r="114" ht="12" customHeight="1">
      <c r="A114" s="60" t="s">
        <v>67</v>
      </c>
      <c r="B114" s="72" t="s">
        <v>160</v>
      </c>
      <c r="C114" s="95"/>
      <c r="D114" s="74">
        <f>D91</f>
        <v>0</v>
      </c>
    </row>
    <row r="115" ht="12" customHeight="1">
      <c r="A115" s="60" t="s">
        <v>69</v>
      </c>
      <c r="B115" s="72" t="s">
        <v>161</v>
      </c>
      <c r="C115" s="95"/>
      <c r="D115" s="74">
        <f>D97</f>
        <v>0</v>
      </c>
    </row>
    <row r="116" ht="12" customHeight="1">
      <c r="A116" s="144" t="s">
        <v>162</v>
      </c>
      <c r="B116" s="144"/>
      <c r="C116" s="95"/>
      <c r="D116" s="74">
        <f>SUM(D111:D115)</f>
        <v>313.50999999999999</v>
      </c>
    </row>
    <row r="117" ht="12" customHeight="1">
      <c r="A117" s="60" t="s">
        <v>163</v>
      </c>
      <c r="B117" s="72" t="s">
        <v>164</v>
      </c>
      <c r="C117" s="95"/>
      <c r="D117" s="74">
        <f>D103</f>
        <v>0</v>
      </c>
    </row>
    <row r="118" ht="12" customHeight="1">
      <c r="A118" s="144" t="s">
        <v>165</v>
      </c>
      <c r="B118" s="144"/>
      <c r="C118" s="95"/>
      <c r="D118" s="74">
        <f>D116+D117</f>
        <v>313.50999999999999</v>
      </c>
    </row>
    <row r="119" ht="12" customHeight="1">
      <c r="A119" s="60" t="s">
        <v>166</v>
      </c>
      <c r="B119" s="72" t="s">
        <v>167</v>
      </c>
      <c r="C119" s="95"/>
      <c r="D119" s="74">
        <f>D108</f>
        <v>6.4000000000000004</v>
      </c>
    </row>
    <row r="120" ht="12" customHeight="1">
      <c r="A120" s="144" t="s">
        <v>168</v>
      </c>
      <c r="B120" s="144"/>
      <c r="C120" s="145"/>
      <c r="D120" s="146">
        <f>ROUND(D118/(1-C108),2)</f>
        <v>319.91000000000003</v>
      </c>
      <c r="G120" s="104"/>
    </row>
    <row r="122" s="91" customFormat="1" ht="12" customHeight="1">
      <c r="A122" s="55" t="s">
        <v>169</v>
      </c>
      <c r="B122" s="55"/>
      <c r="C122" s="55"/>
      <c r="D122" s="55"/>
      <c r="E122" s="102"/>
      <c r="F122" s="102"/>
      <c r="G122" s="102"/>
    </row>
    <row r="123" ht="12" customHeight="1">
      <c r="A123" s="86" t="s">
        <v>61</v>
      </c>
      <c r="B123" s="147" t="s">
        <v>170</v>
      </c>
      <c r="C123" s="148"/>
      <c r="D123" s="149">
        <f>D120</f>
        <v>319.91000000000003</v>
      </c>
    </row>
    <row r="124" ht="12" customHeight="1">
      <c r="A124" s="86" t="s">
        <v>63</v>
      </c>
      <c r="B124" s="147" t="s">
        <v>171</v>
      </c>
      <c r="C124" s="150">
        <v>2</v>
      </c>
      <c r="D124" s="149">
        <f>D123*C124</f>
        <v>639.82000000000005</v>
      </c>
    </row>
    <row r="125" ht="12" customHeight="1">
      <c r="A125" s="86" t="s">
        <v>65</v>
      </c>
      <c r="B125" s="147" t="s">
        <v>172</v>
      </c>
      <c r="C125" s="150"/>
      <c r="D125" s="151">
        <f>D21</f>
        <v>1</v>
      </c>
      <c r="F125" s="104"/>
    </row>
    <row r="126" ht="12" customHeight="1">
      <c r="A126" s="152" t="s">
        <v>67</v>
      </c>
      <c r="B126" s="153" t="s">
        <v>173</v>
      </c>
      <c r="C126" s="154"/>
      <c r="D126" s="155">
        <f>ROUND(D124*D125,2)</f>
        <v>639.82000000000005</v>
      </c>
      <c r="E126" s="104"/>
    </row>
    <row r="127" ht="12" customHeight="1">
      <c r="A127" s="156" t="s">
        <v>69</v>
      </c>
      <c r="B127" s="153" t="s">
        <v>174</v>
      </c>
      <c r="C127" s="154">
        <f>D11</f>
        <v>12</v>
      </c>
      <c r="D127" s="157">
        <f>ROUND(D124*D125*C127,2)</f>
        <v>7677.8400000000001</v>
      </c>
      <c r="E127" s="104"/>
    </row>
    <row r="128" ht="12" customHeight="1">
      <c r="D128" s="158"/>
      <c r="E128" s="104"/>
    </row>
    <row r="129" s="91" customFormat="1" ht="12" customHeight="1">
      <c r="E129" s="159"/>
      <c r="F129" s="102"/>
      <c r="G129" s="102"/>
    </row>
    <row r="130" ht="12" customHeight="1">
      <c r="D130" s="160"/>
    </row>
    <row r="131" ht="12" customHeight="1">
      <c r="B131" s="90"/>
    </row>
  </sheetData>
  <mergeCells count="44">
    <mergeCell ref="A1:F1"/>
    <mergeCell ref="A3:D3"/>
    <mergeCell ref="A4:D4"/>
    <mergeCell ref="A5:B5"/>
    <mergeCell ref="C5:D5"/>
    <mergeCell ref="A6:D6"/>
    <mergeCell ref="A7:C7"/>
    <mergeCell ref="A8:C8"/>
    <mergeCell ref="A9:C9"/>
    <mergeCell ref="A10:C10"/>
    <mergeCell ref="A11:C11"/>
    <mergeCell ref="A12:C12"/>
    <mergeCell ref="A13:C13"/>
    <mergeCell ref="A14:D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A35:D35"/>
    <mergeCell ref="A36:D36"/>
    <mergeCell ref="A42:D42"/>
    <mergeCell ref="A52:D52"/>
    <mergeCell ref="A62:D62"/>
    <mergeCell ref="A67:D67"/>
    <mergeCell ref="B68:D68"/>
    <mergeCell ref="A77:D77"/>
    <mergeCell ref="A78:D78"/>
    <mergeCell ref="A85:D85"/>
    <mergeCell ref="A88:D88"/>
    <mergeCell ref="A93:D93"/>
    <mergeCell ref="A99:D99"/>
    <mergeCell ref="B100:D100"/>
    <mergeCell ref="B104:D104"/>
    <mergeCell ref="I106:N106"/>
    <mergeCell ref="A110:D110"/>
    <mergeCell ref="A116:B116"/>
    <mergeCell ref="A118:B118"/>
    <mergeCell ref="A120:B120"/>
    <mergeCell ref="A122:D122"/>
  </mergeCells>
  <printOptions headings="0" gridLines="0" horizontalCentered="0" verticalCentered="0"/>
  <pageMargins left="0.51180555555555596" right="0.51180555555555596" top="0.78750000000000009" bottom="0.78750000000000009" header="0.51181102362204689" footer="0.51181102362204689"/>
  <pageSetup paperSize="9" scale="100" fitToWidth="1" fitToHeight="27" pageOrder="downThenOver" orientation="portrait" usePrinterDefaults="1" blackAndWhite="0" draft="0" cellComments="none" useFirstPageNumber="0" errors="displayed" horizontalDpi="300" verticalDpi="300" copies="1"/>
  <headerFooter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0" showZeros="1" rightToLeft="0" view="normal" topLeftCell="A45" zoomScale="100" workbookViewId="0">
      <selection activeCell="H61" activeCellId="0" sqref="H61"/>
    </sheetView>
  </sheetViews>
  <sheetFormatPr defaultColWidth="8.625" defaultRowHeight="12.75"/>
  <cols>
    <col customWidth="1" min="1" max="1" style="0" width="7.71"/>
    <col customWidth="1" min="2" max="2" style="0" width="67.290000000000006"/>
    <col customWidth="1" min="3" max="3" style="0" width="16.41"/>
    <col customWidth="1" min="4" max="4" style="0" width="27.309999999999999"/>
    <col customWidth="0" min="5" max="7" style="52" width="8.5700000000000003"/>
    <col customWidth="1" min="252" max="252" style="0" width="3.8599999999999999"/>
    <col customWidth="1" min="253" max="253" style="0" width="59.710000000000001"/>
    <col customWidth="1" min="254" max="254" style="0" width="9.7100000000000009"/>
    <col customWidth="1" min="255" max="255" style="0" width="12.57"/>
    <col customWidth="1" min="256" max="256" style="0" width="15.880000000000001"/>
    <col customWidth="1" min="257" max="257" style="0" width="10.58"/>
    <col customWidth="1" min="258" max="258" style="0" width="7.1500000000000004"/>
    <col customWidth="1" min="259" max="259" style="0" width="9.1300000000000008"/>
    <col customWidth="1" min="508" max="508" style="0" width="3.8599999999999999"/>
    <col customWidth="1" min="509" max="509" style="0" width="59.710000000000001"/>
    <col customWidth="1" min="510" max="510" style="0" width="9.7100000000000009"/>
    <col customWidth="1" min="511" max="511" style="0" width="12.57"/>
    <col customWidth="1" min="512" max="512" style="0" width="15.880000000000001"/>
    <col customWidth="1" min="513" max="513" style="0" width="10.58"/>
    <col customWidth="1" min="514" max="514" style="0" width="7.1500000000000004"/>
    <col customWidth="1" min="515" max="515" style="0" width="9.1300000000000008"/>
    <col customWidth="1" min="764" max="764" style="0" width="3.8599999999999999"/>
    <col customWidth="1" min="765" max="765" style="0" width="59.710000000000001"/>
    <col customWidth="1" min="766" max="766" style="0" width="9.7100000000000009"/>
    <col customWidth="1" min="767" max="767" style="0" width="12.57"/>
    <col customWidth="1" min="768" max="768" style="0" width="15.880000000000001"/>
    <col customWidth="1" min="769" max="769" style="0" width="10.58"/>
    <col customWidth="1" min="770" max="770" style="0" width="7.1500000000000004"/>
    <col customWidth="1" min="771" max="771" style="0" width="9.1300000000000008"/>
    <col customWidth="1" min="1020" max="1020" style="0" width="3.8599999999999999"/>
    <col customWidth="1" min="1021" max="1021" style="0" width="59.710000000000001"/>
    <col customWidth="1" min="1022" max="1022" style="0" width="9.7100000000000009"/>
    <col customWidth="1" min="1023" max="1023" style="0" width="12.57"/>
    <col customWidth="1" min="1024" max="1024" style="0" width="15.880000000000001"/>
  </cols>
  <sheetData>
    <row r="1" ht="12" customHeight="1">
      <c r="A1" s="53" t="s">
        <v>0</v>
      </c>
      <c r="B1" s="53"/>
      <c r="C1" s="53"/>
      <c r="D1" s="53"/>
      <c r="E1" s="53"/>
      <c r="F1" s="53"/>
    </row>
    <row r="3" ht="12" customHeight="1">
      <c r="A3" s="54" t="s">
        <v>29</v>
      </c>
      <c r="B3" s="54"/>
      <c r="C3" s="54"/>
      <c r="D3" s="54"/>
    </row>
    <row r="4" ht="12" customHeight="1">
      <c r="A4" s="55" t="s">
        <v>30</v>
      </c>
      <c r="B4" s="55"/>
      <c r="C4" s="55"/>
      <c r="D4" s="55"/>
    </row>
    <row r="5" ht="12" customHeight="1">
      <c r="A5" s="56" t="s">
        <v>31</v>
      </c>
      <c r="B5" s="56"/>
      <c r="C5" s="57" t="s">
        <v>32</v>
      </c>
      <c r="D5" s="57"/>
    </row>
    <row r="6" ht="12" customHeight="1">
      <c r="A6" s="55" t="s">
        <v>33</v>
      </c>
      <c r="B6" s="55"/>
      <c r="C6" s="55"/>
      <c r="D6" s="55"/>
    </row>
    <row r="7" ht="12" customHeight="1">
      <c r="A7" s="58" t="s">
        <v>34</v>
      </c>
      <c r="B7" s="58"/>
      <c r="C7" s="58"/>
      <c r="D7" s="161"/>
    </row>
    <row r="8" ht="12" customHeight="1">
      <c r="A8" s="58" t="s">
        <v>35</v>
      </c>
      <c r="B8" s="58"/>
      <c r="C8" s="58"/>
      <c r="D8" s="60" t="s">
        <v>36</v>
      </c>
    </row>
    <row r="9" ht="12" customHeight="1">
      <c r="A9" s="162" t="s">
        <v>37</v>
      </c>
      <c r="B9" s="162"/>
      <c r="C9" s="162"/>
      <c r="D9" s="62" t="s">
        <v>38</v>
      </c>
    </row>
    <row r="10" ht="12" customHeight="1">
      <c r="A10" s="58" t="s">
        <v>39</v>
      </c>
      <c r="B10" s="58"/>
      <c r="C10" s="58"/>
      <c r="D10" s="60">
        <v>2025</v>
      </c>
    </row>
    <row r="11" ht="12" customHeight="1">
      <c r="A11" s="58" t="s">
        <v>40</v>
      </c>
      <c r="B11" s="58"/>
      <c r="C11" s="58"/>
      <c r="D11" s="60">
        <v>12</v>
      </c>
    </row>
    <row r="12" ht="12" customHeight="1">
      <c r="A12" s="58" t="s">
        <v>41</v>
      </c>
      <c r="B12" s="58"/>
      <c r="C12" s="58"/>
      <c r="D12" s="60" t="s">
        <v>42</v>
      </c>
      <c r="F12" s="109"/>
    </row>
    <row r="13" ht="12" customHeight="1">
      <c r="A13" s="58" t="s">
        <v>43</v>
      </c>
      <c r="B13" s="58"/>
      <c r="C13" s="58"/>
      <c r="D13" s="60" t="s">
        <v>44</v>
      </c>
    </row>
    <row r="14" ht="12" customHeight="1">
      <c r="A14" s="55" t="s">
        <v>45</v>
      </c>
      <c r="B14" s="55"/>
      <c r="C14" s="55"/>
      <c r="D14" s="55"/>
    </row>
    <row r="15" ht="12" customHeight="1">
      <c r="A15" s="58" t="s">
        <v>46</v>
      </c>
      <c r="B15" s="58"/>
      <c r="C15" s="58"/>
      <c r="D15" s="63" t="s">
        <v>47</v>
      </c>
    </row>
    <row r="16" ht="12" customHeight="1">
      <c r="A16" s="58" t="s">
        <v>48</v>
      </c>
      <c r="B16" s="58"/>
      <c r="C16" s="58"/>
      <c r="D16" s="63" t="s">
        <v>49</v>
      </c>
      <c r="F16" s="109"/>
    </row>
    <row r="17" ht="12" customHeight="1">
      <c r="A17" s="58" t="s">
        <v>50</v>
      </c>
      <c r="B17" s="58"/>
      <c r="C17" s="58"/>
      <c r="D17" s="64">
        <v>2031.5699999999999</v>
      </c>
    </row>
    <row r="18" ht="12" customHeight="1">
      <c r="A18" s="58" t="s">
        <v>51</v>
      </c>
      <c r="B18" s="58"/>
      <c r="C18" s="58"/>
      <c r="D18" s="65">
        <v>46023</v>
      </c>
    </row>
    <row r="19" ht="12" customHeight="1">
      <c r="A19" s="58" t="s">
        <v>52</v>
      </c>
      <c r="B19" s="58"/>
      <c r="C19" s="58"/>
      <c r="D19" s="66" t="s">
        <v>175</v>
      </c>
      <c r="E19" s="109"/>
    </row>
    <row r="20" ht="12" customHeight="1">
      <c r="A20" s="58" t="s">
        <v>54</v>
      </c>
      <c r="B20" s="58"/>
      <c r="C20" s="58"/>
      <c r="D20" s="67">
        <v>2</v>
      </c>
    </row>
    <row r="21" ht="12" customHeight="1">
      <c r="A21" s="58" t="s">
        <v>55</v>
      </c>
      <c r="B21" s="58"/>
      <c r="C21" s="58"/>
      <c r="D21" s="67">
        <v>1</v>
      </c>
    </row>
    <row r="22" ht="12" customHeight="1">
      <c r="A22" s="58" t="s">
        <v>56</v>
      </c>
      <c r="B22" s="58"/>
      <c r="C22" s="58"/>
      <c r="D22" s="68" t="s">
        <v>57</v>
      </c>
    </row>
    <row r="23" ht="12" customHeight="1">
      <c r="A23" s="55" t="s">
        <v>58</v>
      </c>
      <c r="B23" s="55"/>
      <c r="C23" s="55"/>
      <c r="D23" s="55"/>
      <c r="F23" s="109"/>
    </row>
    <row r="24" ht="12" customHeight="1">
      <c r="A24" s="69">
        <v>1</v>
      </c>
      <c r="B24" s="69" t="s">
        <v>59</v>
      </c>
      <c r="C24" s="69"/>
      <c r="D24" s="69" t="s">
        <v>60</v>
      </c>
      <c r="F24" s="109"/>
    </row>
    <row r="25" ht="12" customHeight="1">
      <c r="A25" s="60" t="s">
        <v>61</v>
      </c>
      <c r="B25" s="72" t="s">
        <v>62</v>
      </c>
      <c r="C25" s="60"/>
      <c r="D25" s="74"/>
      <c r="F25" s="163"/>
    </row>
    <row r="26" ht="12" customHeight="1">
      <c r="A26" s="60" t="s">
        <v>63</v>
      </c>
      <c r="B26" s="76" t="s">
        <v>64</v>
      </c>
      <c r="C26" s="77"/>
      <c r="D26" s="78"/>
      <c r="E26" s="164"/>
      <c r="F26" s="164"/>
      <c r="G26" s="79"/>
    </row>
    <row r="27" ht="12" customHeight="1">
      <c r="A27" s="60" t="s">
        <v>65</v>
      </c>
      <c r="B27" s="76" t="s">
        <v>66</v>
      </c>
      <c r="C27" s="77"/>
      <c r="D27" s="78"/>
      <c r="E27" s="79"/>
      <c r="F27" s="164"/>
      <c r="G27" s="79"/>
    </row>
    <row r="28" ht="12" customHeight="1">
      <c r="A28" s="60" t="s">
        <v>67</v>
      </c>
      <c r="B28" s="76" t="s">
        <v>68</v>
      </c>
      <c r="C28" s="77"/>
      <c r="D28" s="165">
        <f>TRUNC((((((D25)/220)*0.2)*7)*15),2)</f>
        <v>0</v>
      </c>
      <c r="E28" s="166"/>
      <c r="F28" s="167"/>
      <c r="G28" s="79"/>
    </row>
    <row r="29" ht="12" customHeight="1">
      <c r="A29" s="60" t="s">
        <v>69</v>
      </c>
      <c r="B29" s="76" t="s">
        <v>70</v>
      </c>
      <c r="C29" s="77"/>
      <c r="D29" s="74">
        <f>TRUNC((((((D25))/220)*0.2)*1*15),2)</f>
        <v>0</v>
      </c>
      <c r="E29" s="166"/>
      <c r="F29" s="167"/>
      <c r="G29" s="79"/>
    </row>
    <row r="30" ht="12" customHeight="1">
      <c r="A30" s="60" t="s">
        <v>71</v>
      </c>
      <c r="B30" s="80" t="s">
        <v>72</v>
      </c>
      <c r="C30" s="81"/>
      <c r="D30" s="74"/>
    </row>
    <row r="31" ht="12" customHeight="1">
      <c r="A31" s="84"/>
      <c r="B31" s="85" t="s">
        <v>73</v>
      </c>
      <c r="C31" s="86"/>
      <c r="D31" s="87">
        <f>SUM(D25:D30)</f>
        <v>0</v>
      </c>
      <c r="E31" s="168"/>
    </row>
    <row r="32" ht="12" customHeight="1">
      <c r="A32" s="60" t="s">
        <v>74</v>
      </c>
      <c r="B32" s="80" t="s">
        <v>75</v>
      </c>
      <c r="C32" s="81"/>
      <c r="D32" s="74"/>
      <c r="E32" s="131"/>
      <c r="F32" s="169"/>
      <c r="G32" s="168"/>
    </row>
    <row r="33" ht="12" customHeight="1">
      <c r="A33" s="84"/>
      <c r="B33" s="84" t="s">
        <v>76</v>
      </c>
      <c r="C33" s="86"/>
      <c r="D33" s="87">
        <f>SUM(D31,D32)</f>
        <v>0</v>
      </c>
      <c r="E33" s="168"/>
    </row>
    <row r="34" ht="12" customHeight="1">
      <c r="A34" s="90"/>
      <c r="B34" s="91"/>
      <c r="C34" s="90"/>
      <c r="D34" s="92"/>
      <c r="E34" s="52"/>
    </row>
    <row r="35" ht="12" customHeight="1">
      <c r="A35" s="55" t="s">
        <v>77</v>
      </c>
      <c r="B35" s="55"/>
      <c r="C35" s="55"/>
      <c r="D35" s="55"/>
    </row>
    <row r="36" ht="12" customHeight="1">
      <c r="A36" s="94" t="s">
        <v>78</v>
      </c>
      <c r="B36" s="94"/>
      <c r="C36" s="94"/>
      <c r="D36" s="94"/>
    </row>
    <row r="37" ht="12" customHeight="1">
      <c r="A37" s="60" t="s">
        <v>61</v>
      </c>
      <c r="B37" s="72" t="s">
        <v>79</v>
      </c>
      <c r="C37" s="95">
        <v>8.3299999999999999e-002</v>
      </c>
      <c r="D37" s="74">
        <f>ROUND(D31*C37,2)</f>
        <v>0</v>
      </c>
      <c r="E37" s="170"/>
    </row>
    <row r="38" ht="12" customHeight="1">
      <c r="A38" s="60" t="s">
        <v>63</v>
      </c>
      <c r="B38" s="72" t="s">
        <v>80</v>
      </c>
      <c r="C38" s="97">
        <v>3.0249999999999999e-002</v>
      </c>
      <c r="D38" s="74">
        <f>ROUND(D31*C38,2)</f>
        <v>0</v>
      </c>
      <c r="E38" s="96" t="s">
        <v>81</v>
      </c>
    </row>
    <row r="39" ht="12" customHeight="1">
      <c r="A39" s="60"/>
      <c r="B39" s="98" t="s">
        <v>82</v>
      </c>
      <c r="C39" s="95">
        <f>C37+C38</f>
        <v>0.11355</v>
      </c>
      <c r="D39" s="74">
        <f>ROUND(D37+D38,2)</f>
        <v>0</v>
      </c>
    </row>
    <row r="40" ht="12" customHeight="1">
      <c r="A40" s="60" t="s">
        <v>65</v>
      </c>
      <c r="B40" s="72" t="s">
        <v>83</v>
      </c>
      <c r="C40" s="95">
        <f>C39*C51</f>
        <v>4.1786400000000001e-002</v>
      </c>
      <c r="D40" s="74">
        <f>ROUND(D31*C40,2)</f>
        <v>0</v>
      </c>
    </row>
    <row r="41" s="91" customFormat="1" ht="12" customHeight="1">
      <c r="A41" s="99"/>
      <c r="B41" s="100" t="s">
        <v>84</v>
      </c>
      <c r="C41" s="101">
        <f>C39+C40</f>
        <v>0.15533640000000001</v>
      </c>
      <c r="D41" s="87">
        <f>ROUND(D39+D40,2)</f>
        <v>0</v>
      </c>
      <c r="E41" s="102"/>
      <c r="F41" s="102"/>
      <c r="G41" s="102"/>
    </row>
    <row r="42" ht="12" customHeight="1">
      <c r="A42" s="94" t="s">
        <v>85</v>
      </c>
      <c r="B42" s="94"/>
      <c r="C42" s="94"/>
      <c r="D42" s="94"/>
    </row>
    <row r="43" ht="12" customHeight="1">
      <c r="A43" s="60" t="s">
        <v>61</v>
      </c>
      <c r="B43" s="72" t="s">
        <v>86</v>
      </c>
      <c r="C43" s="95">
        <v>0.20000000000000001</v>
      </c>
      <c r="D43" s="74">
        <f>ROUND(D31*C43,2)</f>
        <v>0</v>
      </c>
    </row>
    <row r="44" ht="12" customHeight="1">
      <c r="A44" s="60" t="s">
        <v>63</v>
      </c>
      <c r="B44" s="72" t="s">
        <v>87</v>
      </c>
      <c r="C44" s="95">
        <v>2.5000000000000001e-002</v>
      </c>
      <c r="D44" s="74">
        <f>ROUND(D31*C44,2)</f>
        <v>0</v>
      </c>
    </row>
    <row r="45" ht="12" customHeight="1">
      <c r="A45" s="60" t="s">
        <v>65</v>
      </c>
      <c r="B45" s="72" t="s">
        <v>88</v>
      </c>
      <c r="C45" s="103">
        <v>2.9999999999999999e-002</v>
      </c>
      <c r="D45" s="74">
        <f>ROUND(D31*C45,2)</f>
        <v>0</v>
      </c>
      <c r="E45" s="131"/>
    </row>
    <row r="46" ht="12" customHeight="1">
      <c r="A46" s="60" t="s">
        <v>67</v>
      </c>
      <c r="B46" s="72" t="s">
        <v>89</v>
      </c>
      <c r="C46" s="95">
        <v>1.4999999999999999e-002</v>
      </c>
      <c r="D46" s="74">
        <f>ROUND(D31*C46,2)</f>
        <v>0</v>
      </c>
    </row>
    <row r="47" ht="12" customHeight="1">
      <c r="A47" s="60" t="s">
        <v>69</v>
      </c>
      <c r="B47" s="72" t="s">
        <v>90</v>
      </c>
      <c r="C47" s="95">
        <v>1.e-002</v>
      </c>
      <c r="D47" s="74">
        <f>ROUND(D31*C47,2)</f>
        <v>0</v>
      </c>
    </row>
    <row r="48" ht="12" customHeight="1">
      <c r="A48" s="60" t="s">
        <v>71</v>
      </c>
      <c r="B48" s="72" t="s">
        <v>91</v>
      </c>
      <c r="C48" s="95">
        <v>6.0000000000000001e-003</v>
      </c>
      <c r="D48" s="74">
        <f>ROUND(D31*C48,2)</f>
        <v>0</v>
      </c>
    </row>
    <row r="49" ht="12" customHeight="1">
      <c r="A49" s="60" t="s">
        <v>74</v>
      </c>
      <c r="B49" s="72" t="s">
        <v>92</v>
      </c>
      <c r="C49" s="95">
        <v>2.e-003</v>
      </c>
      <c r="D49" s="74">
        <f>ROUND(D31*C49,2)</f>
        <v>0</v>
      </c>
      <c r="F49" s="104"/>
    </row>
    <row r="50" ht="12" customHeight="1">
      <c r="A50" s="60" t="s">
        <v>93</v>
      </c>
      <c r="B50" s="72" t="s">
        <v>94</v>
      </c>
      <c r="C50" s="95">
        <v>8.0000000000000002e-002</v>
      </c>
      <c r="D50" s="74">
        <f>ROUND(D31*C50,2)</f>
        <v>0</v>
      </c>
    </row>
    <row r="51" s="91" customFormat="1" ht="12" customHeight="1">
      <c r="A51" s="99"/>
      <c r="B51" s="100" t="s">
        <v>95</v>
      </c>
      <c r="C51" s="101">
        <f>SUM(C43:C50)</f>
        <v>0.36799999999999999</v>
      </c>
      <c r="D51" s="87">
        <f>SUM(D43:D50)</f>
        <v>0</v>
      </c>
      <c r="E51" s="102"/>
      <c r="F51" s="102"/>
      <c r="G51" s="102"/>
    </row>
    <row r="52" ht="12" customHeight="1">
      <c r="A52" s="94" t="s">
        <v>96</v>
      </c>
      <c r="B52" s="94"/>
      <c r="C52" s="94"/>
      <c r="D52" s="94"/>
    </row>
    <row r="53" ht="12" customHeight="1">
      <c r="A53" s="60" t="s">
        <v>61</v>
      </c>
      <c r="B53" s="72" t="s">
        <v>176</v>
      </c>
      <c r="C53" s="105">
        <v>3.7999999999999998</v>
      </c>
      <c r="D53" s="74"/>
      <c r="E53" s="96" t="s">
        <v>177</v>
      </c>
      <c r="F53" s="131"/>
    </row>
    <row r="54" ht="12" customHeight="1">
      <c r="A54" s="60" t="s">
        <v>63</v>
      </c>
      <c r="B54" s="72" t="s">
        <v>98</v>
      </c>
      <c r="C54" s="171"/>
      <c r="D54" s="74">
        <f>ROUND((C54)*15,2)</f>
        <v>0</v>
      </c>
      <c r="E54" s="96"/>
    </row>
    <row r="55" ht="12" customHeight="1">
      <c r="A55" s="60" t="s">
        <v>65</v>
      </c>
      <c r="B55" s="72" t="s">
        <v>99</v>
      </c>
      <c r="C55" s="73"/>
      <c r="D55" s="107"/>
      <c r="E55" s="96"/>
    </row>
    <row r="56" ht="12" customHeight="1">
      <c r="A56" s="60" t="s">
        <v>67</v>
      </c>
      <c r="B56" s="113" t="s">
        <v>100</v>
      </c>
      <c r="C56" s="114"/>
      <c r="D56" s="115">
        <v>205.91</v>
      </c>
      <c r="E56" s="96"/>
    </row>
    <row r="57" ht="12" customHeight="1">
      <c r="A57" s="60" t="s">
        <v>69</v>
      </c>
      <c r="B57" s="113"/>
      <c r="C57" s="114"/>
      <c r="D57" s="115">
        <v>0</v>
      </c>
      <c r="E57" s="116"/>
      <c r="F57" s="131"/>
      <c r="G57" s="52"/>
    </row>
    <row r="58" ht="12" customHeight="1">
      <c r="A58" s="60" t="s">
        <v>71</v>
      </c>
      <c r="B58" s="113" t="s">
        <v>178</v>
      </c>
      <c r="C58" s="114"/>
      <c r="D58" s="115">
        <v>110</v>
      </c>
      <c r="E58" s="96"/>
    </row>
    <row r="59" s="1" customFormat="1" ht="12" customHeight="1">
      <c r="A59" s="67" t="s">
        <v>74</v>
      </c>
      <c r="B59" s="76"/>
      <c r="C59" s="117"/>
      <c r="D59" s="115"/>
      <c r="E59" s="96"/>
      <c r="G59" s="52"/>
    </row>
    <row r="60" ht="12" customHeight="1">
      <c r="A60" s="60" t="s">
        <v>93</v>
      </c>
      <c r="B60" s="113" t="s">
        <v>179</v>
      </c>
      <c r="C60" s="172"/>
      <c r="D60" s="74">
        <f>(C60-2.4)</f>
        <v>-2.3999999999999999</v>
      </c>
      <c r="E60" s="96"/>
    </row>
    <row r="61" s="91" customFormat="1" ht="12" customHeight="1">
      <c r="A61" s="99"/>
      <c r="B61" s="100" t="s">
        <v>103</v>
      </c>
      <c r="C61" s="101"/>
      <c r="D61" s="87">
        <f>ROUND(SUM(D53:D60),2)</f>
        <v>313.50999999999999</v>
      </c>
      <c r="E61" s="102"/>
      <c r="F61" s="102"/>
      <c r="G61" s="102"/>
    </row>
    <row r="62" ht="12" customHeight="1">
      <c r="A62" s="119" t="s">
        <v>104</v>
      </c>
      <c r="B62" s="119"/>
      <c r="C62" s="119"/>
      <c r="D62" s="119"/>
    </row>
    <row r="63" ht="12" customHeight="1">
      <c r="A63" s="120" t="s">
        <v>105</v>
      </c>
      <c r="B63" s="121" t="s">
        <v>106</v>
      </c>
      <c r="C63" s="122"/>
      <c r="D63" s="123">
        <f>D41</f>
        <v>0</v>
      </c>
    </row>
    <row r="64" ht="12" customHeight="1">
      <c r="A64" s="120" t="s">
        <v>107</v>
      </c>
      <c r="B64" s="121" t="s">
        <v>108</v>
      </c>
      <c r="C64" s="122"/>
      <c r="D64" s="123">
        <f>D51</f>
        <v>0</v>
      </c>
    </row>
    <row r="65" ht="12" customHeight="1">
      <c r="A65" s="120" t="s">
        <v>109</v>
      </c>
      <c r="B65" s="121" t="s">
        <v>110</v>
      </c>
      <c r="C65" s="122"/>
      <c r="D65" s="123">
        <f>D61</f>
        <v>313.50999999999999</v>
      </c>
    </row>
    <row r="66" ht="12" customHeight="1">
      <c r="A66" s="124"/>
      <c r="B66" s="100" t="s">
        <v>111</v>
      </c>
      <c r="C66" s="125"/>
      <c r="D66" s="87">
        <f>SUM(D63:D65)</f>
        <v>313.50999999999999</v>
      </c>
    </row>
    <row r="67" ht="12" customHeight="1">
      <c r="A67" s="55" t="s">
        <v>112</v>
      </c>
      <c r="B67" s="55"/>
      <c r="C67" s="55"/>
      <c r="D67" s="55"/>
    </row>
    <row r="68" ht="12" customHeight="1">
      <c r="A68" s="69">
        <v>3</v>
      </c>
      <c r="B68" s="94" t="s">
        <v>113</v>
      </c>
      <c r="C68" s="94"/>
      <c r="D68" s="94"/>
    </row>
    <row r="69" ht="12" customHeight="1">
      <c r="A69" s="60" t="s">
        <v>61</v>
      </c>
      <c r="B69" s="72" t="s">
        <v>114</v>
      </c>
      <c r="C69" s="126">
        <f>ROUND((1/12)*0.055,4)</f>
        <v>4.5999999999999999e-003</v>
      </c>
      <c r="D69" s="74">
        <f>ROUND(D31*C69,2)</f>
        <v>0</v>
      </c>
      <c r="E69" s="127"/>
    </row>
    <row r="70" ht="12" customHeight="1">
      <c r="A70" s="60" t="s">
        <v>63</v>
      </c>
      <c r="B70" s="72" t="s">
        <v>115</v>
      </c>
      <c r="C70" s="126">
        <f>C69*0.08</f>
        <v>3.68e-004</v>
      </c>
      <c r="D70" s="74">
        <f>ROUND(D31*C70,2)</f>
        <v>0</v>
      </c>
      <c r="E70" s="127"/>
    </row>
    <row r="71" ht="12" customHeight="1">
      <c r="A71" s="60" t="s">
        <v>65</v>
      </c>
      <c r="B71" s="72" t="s">
        <v>116</v>
      </c>
      <c r="C71" s="128">
        <v>2.e-002</v>
      </c>
      <c r="D71" s="74">
        <f>ROUND(D31*C71,2)</f>
        <v>0</v>
      </c>
      <c r="E71" s="127"/>
    </row>
    <row r="72" ht="12" customHeight="1">
      <c r="A72" s="60" t="s">
        <v>67</v>
      </c>
      <c r="B72" s="72" t="s">
        <v>117</v>
      </c>
      <c r="C72" s="95">
        <f>ROUND(1/30*7/12,4)</f>
        <v>1.9400000000000001e-002</v>
      </c>
      <c r="D72" s="74">
        <f>ROUND(D31*C72,2)</f>
        <v>0</v>
      </c>
      <c r="E72" s="127"/>
    </row>
    <row r="73" ht="12" customHeight="1">
      <c r="A73" s="60" t="s">
        <v>69</v>
      </c>
      <c r="B73" s="72" t="s">
        <v>118</v>
      </c>
      <c r="C73" s="95">
        <f>C51*C72</f>
        <v>7.1392000000000001e-003</v>
      </c>
      <c r="D73" s="74">
        <f>ROUND(D31*C73,2)</f>
        <v>0</v>
      </c>
      <c r="E73" s="127"/>
    </row>
    <row r="74" ht="12" customHeight="1">
      <c r="A74" s="60" t="s">
        <v>71</v>
      </c>
      <c r="B74" s="72" t="s">
        <v>119</v>
      </c>
      <c r="C74" s="129">
        <v>2.e-002</v>
      </c>
      <c r="D74" s="74">
        <f>ROUND(D31*C74,2)</f>
        <v>0</v>
      </c>
      <c r="E74" s="127"/>
    </row>
    <row r="75" ht="12" customHeight="1">
      <c r="A75" s="124"/>
      <c r="B75" s="100" t="s">
        <v>120</v>
      </c>
      <c r="C75" s="101">
        <f>SUM(C69:C74)</f>
        <v>7.1507200000000007e-002</v>
      </c>
      <c r="D75" s="87">
        <f>SUM(D69:D74)</f>
        <v>0</v>
      </c>
      <c r="E75" s="130"/>
    </row>
    <row r="76" ht="12" customHeight="1">
      <c r="A76" s="90"/>
      <c r="B76" s="91"/>
      <c r="C76" s="90"/>
      <c r="D76" s="92"/>
    </row>
    <row r="77" ht="12" customHeight="1">
      <c r="A77" s="55" t="s">
        <v>121</v>
      </c>
      <c r="B77" s="55"/>
      <c r="C77" s="55"/>
      <c r="D77" s="55"/>
    </row>
    <row r="78" ht="12" customHeight="1">
      <c r="A78" s="94" t="s">
        <v>122</v>
      </c>
      <c r="B78" s="94"/>
      <c r="C78" s="94"/>
      <c r="D78" s="94"/>
    </row>
    <row r="79" ht="12" customHeight="1">
      <c r="A79" s="60" t="s">
        <v>61</v>
      </c>
      <c r="B79" s="72" t="s">
        <v>123</v>
      </c>
      <c r="C79" s="97">
        <v>9.0749999999999997e-002</v>
      </c>
      <c r="D79" s="74">
        <f>ROUND(D33*C79,2)</f>
        <v>0</v>
      </c>
      <c r="E79" s="96" t="s">
        <v>81</v>
      </c>
    </row>
    <row r="80" ht="12" customHeight="1">
      <c r="A80" s="60" t="s">
        <v>63</v>
      </c>
      <c r="B80" s="72" t="s">
        <v>124</v>
      </c>
      <c r="C80" s="103">
        <f>(5.96/30)*(1/12)</f>
        <v>1.6555555555555601e-002</v>
      </c>
      <c r="D80" s="74">
        <f>ROUND(D33*C80,2)</f>
        <v>0</v>
      </c>
      <c r="E80" s="52"/>
    </row>
    <row r="81" ht="12" customHeight="1">
      <c r="A81" s="60" t="s">
        <v>65</v>
      </c>
      <c r="B81" s="72" t="s">
        <v>125</v>
      </c>
      <c r="C81" s="103">
        <f>(5/30)*(1/12)*6.24%*95.04%</f>
        <v>8.2368000000000003e-004</v>
      </c>
      <c r="D81" s="74">
        <f>ROUND(D33*C81,2)</f>
        <v>0</v>
      </c>
      <c r="E81" s="131"/>
    </row>
    <row r="82" ht="12" customHeight="1">
      <c r="A82" s="60" t="s">
        <v>67</v>
      </c>
      <c r="B82" s="80" t="s">
        <v>126</v>
      </c>
      <c r="C82" s="103">
        <f>(0.91/30)*(1/12)</f>
        <v>2.5277777777777798e-003</v>
      </c>
      <c r="D82" s="74">
        <f>ROUND(D33*C82,2)</f>
        <v>0</v>
      </c>
      <c r="E82" s="52"/>
    </row>
    <row r="83" ht="12" customHeight="1">
      <c r="A83" s="60" t="s">
        <v>69</v>
      </c>
      <c r="B83" s="80" t="s">
        <v>127</v>
      </c>
      <c r="C83" s="103">
        <v>0</v>
      </c>
      <c r="D83" s="74">
        <f>ROUND(D33*C83,2)</f>
        <v>0</v>
      </c>
    </row>
    <row r="84" s="91" customFormat="1" ht="12" customHeight="1">
      <c r="A84" s="99"/>
      <c r="B84" s="100" t="s">
        <v>128</v>
      </c>
      <c r="C84" s="101">
        <f>SUM(C79:C83)</f>
        <v>0.110657013333333</v>
      </c>
      <c r="D84" s="87">
        <f>SUM(D79:D83)</f>
        <v>0</v>
      </c>
      <c r="E84" s="102"/>
      <c r="F84" s="102"/>
      <c r="G84" s="102"/>
    </row>
    <row r="85" ht="12" customHeight="1">
      <c r="A85" s="94" t="s">
        <v>129</v>
      </c>
      <c r="B85" s="94"/>
      <c r="C85" s="94"/>
      <c r="D85" s="94"/>
    </row>
    <row r="86" ht="12" customHeight="1">
      <c r="A86" s="60" t="s">
        <v>61</v>
      </c>
      <c r="B86" s="72" t="s">
        <v>130</v>
      </c>
      <c r="C86" s="95"/>
      <c r="D86" s="74"/>
      <c r="E86" s="104"/>
    </row>
    <row r="87" ht="12" customHeight="1">
      <c r="A87" s="124"/>
      <c r="B87" s="100" t="s">
        <v>131</v>
      </c>
      <c r="C87" s="125"/>
      <c r="D87" s="87">
        <f>SUM(D86:D86)</f>
        <v>0</v>
      </c>
      <c r="E87" s="104"/>
      <c r="G87" s="104"/>
    </row>
    <row r="88" ht="12" customHeight="1">
      <c r="A88" s="119" t="s">
        <v>132</v>
      </c>
      <c r="B88" s="119"/>
      <c r="C88" s="119"/>
      <c r="D88" s="119"/>
    </row>
    <row r="89" ht="12" customHeight="1">
      <c r="A89" s="120" t="s">
        <v>133</v>
      </c>
      <c r="B89" s="121" t="s">
        <v>124</v>
      </c>
      <c r="C89" s="122"/>
      <c r="D89" s="123">
        <f>D84</f>
        <v>0</v>
      </c>
    </row>
    <row r="90" ht="12" customHeight="1">
      <c r="A90" s="120" t="s">
        <v>134</v>
      </c>
      <c r="B90" s="121" t="s">
        <v>135</v>
      </c>
      <c r="C90" s="122"/>
      <c r="D90" s="123">
        <f>D87</f>
        <v>0</v>
      </c>
    </row>
    <row r="91" ht="12" customHeight="1">
      <c r="A91" s="124"/>
      <c r="B91" s="100" t="s">
        <v>136</v>
      </c>
      <c r="C91" s="125"/>
      <c r="D91" s="87">
        <f>SUM(D89:D90)</f>
        <v>0</v>
      </c>
    </row>
    <row r="92" ht="12" customHeight="1">
      <c r="A92" s="90"/>
      <c r="B92" s="91"/>
      <c r="C92" s="90"/>
      <c r="D92" s="92"/>
    </row>
    <row r="93" ht="12" customHeight="1">
      <c r="A93" s="55" t="s">
        <v>137</v>
      </c>
      <c r="B93" s="55"/>
      <c r="C93" s="55"/>
      <c r="D93" s="55"/>
    </row>
    <row r="94" ht="12" customHeight="1">
      <c r="A94" s="60" t="s">
        <v>61</v>
      </c>
      <c r="B94" s="72" t="s">
        <v>138</v>
      </c>
      <c r="C94" s="126"/>
      <c r="D94" s="132">
        <f>'UNIFORME (2)'!E16</f>
        <v>0</v>
      </c>
      <c r="E94" s="134"/>
      <c r="F94" s="52"/>
    </row>
    <row r="95" ht="12" customHeight="1">
      <c r="A95" s="60" t="s">
        <v>63</v>
      </c>
      <c r="B95" s="72" t="s">
        <v>139</v>
      </c>
      <c r="C95" s="60"/>
      <c r="D95" s="132">
        <f>'Equipamentos e materiais (port)'!F25</f>
        <v>0</v>
      </c>
      <c r="E95" s="134"/>
      <c r="F95" s="52"/>
    </row>
    <row r="96" ht="12" customHeight="1">
      <c r="A96" s="60" t="s">
        <v>65</v>
      </c>
      <c r="B96" s="72" t="s">
        <v>140</v>
      </c>
      <c r="C96" s="73"/>
      <c r="D96" s="132">
        <f>'Equipamentos e materiais (port)'!K13</f>
        <v>0</v>
      </c>
      <c r="E96" s="134"/>
      <c r="F96" s="52"/>
    </row>
    <row r="97" ht="12" customHeight="1">
      <c r="A97" s="124"/>
      <c r="B97" s="100" t="s">
        <v>141</v>
      </c>
      <c r="C97" s="125"/>
      <c r="D97" s="87">
        <f>SUM(D94:D96)</f>
        <v>0</v>
      </c>
    </row>
    <row r="98" ht="12" customHeight="1">
      <c r="A98" s="90"/>
      <c r="B98" s="91"/>
      <c r="C98" s="90"/>
      <c r="D98" s="92"/>
    </row>
    <row r="99" ht="12" customHeight="1">
      <c r="A99" s="55" t="s">
        <v>142</v>
      </c>
      <c r="B99" s="55"/>
      <c r="C99" s="55"/>
      <c r="D99" s="55"/>
    </row>
    <row r="100" ht="12" customHeight="1">
      <c r="A100" s="69" t="s">
        <v>143</v>
      </c>
      <c r="B100" s="94" t="s">
        <v>144</v>
      </c>
      <c r="C100" s="94"/>
      <c r="D100" s="94"/>
    </row>
    <row r="101" ht="12" customHeight="1">
      <c r="A101" s="60" t="s">
        <v>61</v>
      </c>
      <c r="B101" s="72" t="s">
        <v>145</v>
      </c>
      <c r="C101" s="135"/>
      <c r="D101" s="74">
        <f>ROUND(D116*C101,2)</f>
        <v>0</v>
      </c>
      <c r="E101" s="134"/>
    </row>
    <row r="102" ht="12" customHeight="1">
      <c r="A102" s="60" t="s">
        <v>63</v>
      </c>
      <c r="B102" s="72" t="s">
        <v>146</v>
      </c>
      <c r="C102" s="135"/>
      <c r="D102" s="74">
        <f>ROUND((D116+D101)*C102,2)</f>
        <v>0</v>
      </c>
      <c r="E102" s="134"/>
    </row>
    <row r="103" s="91" customFormat="1" ht="12" customHeight="1">
      <c r="A103" s="136"/>
      <c r="B103" s="100" t="s">
        <v>147</v>
      </c>
      <c r="C103" s="137"/>
      <c r="D103" s="87">
        <f>D101+D102</f>
        <v>0</v>
      </c>
      <c r="E103" s="159"/>
      <c r="F103" s="102"/>
      <c r="G103" s="102"/>
    </row>
    <row r="104" ht="12" customHeight="1">
      <c r="A104" s="69" t="s">
        <v>148</v>
      </c>
      <c r="B104" s="94" t="s">
        <v>149</v>
      </c>
      <c r="C104" s="94"/>
      <c r="D104" s="94"/>
    </row>
    <row r="105" ht="12" customHeight="1">
      <c r="A105" s="60" t="s">
        <v>61</v>
      </c>
      <c r="B105" s="72" t="s">
        <v>150</v>
      </c>
      <c r="C105" s="138"/>
      <c r="D105" s="74">
        <f>ROUND(D120*C105,2)</f>
        <v>0</v>
      </c>
      <c r="E105" s="139" t="s">
        <v>151</v>
      </c>
    </row>
    <row r="106" ht="12" customHeight="1">
      <c r="A106" s="60" t="s">
        <v>63</v>
      </c>
      <c r="B106" s="72" t="s">
        <v>180</v>
      </c>
      <c r="C106" s="140"/>
      <c r="D106" s="74">
        <f>ROUND(D120*C106,2)</f>
        <v>0</v>
      </c>
      <c r="E106" s="139" t="s">
        <v>151</v>
      </c>
      <c r="I106" s="141"/>
      <c r="J106" s="141"/>
      <c r="K106" s="141"/>
      <c r="L106" s="141"/>
      <c r="M106" s="141"/>
    </row>
    <row r="107" ht="12" customHeight="1">
      <c r="A107" s="60" t="s">
        <v>65</v>
      </c>
      <c r="B107" s="72" t="s">
        <v>153</v>
      </c>
      <c r="C107" s="142">
        <v>2.e-002</v>
      </c>
      <c r="D107" s="74">
        <f>ROUND(D120*C107,2)</f>
        <v>6.4000000000000004</v>
      </c>
      <c r="E107" s="96" t="s">
        <v>154</v>
      </c>
    </row>
    <row r="108" s="91" customFormat="1" ht="12" customHeight="1">
      <c r="A108" s="136"/>
      <c r="B108" s="143" t="s">
        <v>155</v>
      </c>
      <c r="C108" s="137">
        <f>SUM(C105:C107)</f>
        <v>2.e-002</v>
      </c>
      <c r="D108" s="87">
        <f>SUM(D105:D107)</f>
        <v>6.4000000000000004</v>
      </c>
      <c r="E108" s="102"/>
      <c r="F108" s="102"/>
      <c r="G108" s="102"/>
    </row>
    <row r="109" ht="12" customHeight="1">
      <c r="A109" s="90"/>
      <c r="B109" s="91"/>
      <c r="C109" s="90"/>
      <c r="D109" s="92"/>
    </row>
    <row r="110" ht="12" customHeight="1">
      <c r="A110" s="55" t="s">
        <v>156</v>
      </c>
      <c r="B110" s="55"/>
      <c r="C110" s="55"/>
      <c r="D110" s="55"/>
    </row>
    <row r="111" ht="12" customHeight="1">
      <c r="A111" s="60" t="s">
        <v>61</v>
      </c>
      <c r="B111" s="72" t="s">
        <v>157</v>
      </c>
      <c r="C111" s="95"/>
      <c r="D111" s="74">
        <f>D33</f>
        <v>0</v>
      </c>
    </row>
    <row r="112" ht="12" customHeight="1">
      <c r="A112" s="60" t="s">
        <v>63</v>
      </c>
      <c r="B112" s="72" t="s">
        <v>158</v>
      </c>
      <c r="C112" s="95"/>
      <c r="D112" s="74">
        <f>D66</f>
        <v>313.50999999999999</v>
      </c>
    </row>
    <row r="113" ht="12" customHeight="1">
      <c r="A113" s="60" t="s">
        <v>65</v>
      </c>
      <c r="B113" s="72" t="s">
        <v>159</v>
      </c>
      <c r="C113" s="95"/>
      <c r="D113" s="74">
        <f>D75</f>
        <v>0</v>
      </c>
    </row>
    <row r="114" ht="12" customHeight="1">
      <c r="A114" s="60" t="s">
        <v>67</v>
      </c>
      <c r="B114" s="72" t="s">
        <v>160</v>
      </c>
      <c r="C114" s="95"/>
      <c r="D114" s="74">
        <f>D91</f>
        <v>0</v>
      </c>
    </row>
    <row r="115" ht="12" customHeight="1">
      <c r="A115" s="60" t="s">
        <v>69</v>
      </c>
      <c r="B115" s="72" t="s">
        <v>161</v>
      </c>
      <c r="C115" s="95"/>
      <c r="D115" s="74">
        <f>D97</f>
        <v>0</v>
      </c>
    </row>
    <row r="116" ht="12" customHeight="1">
      <c r="A116" s="144" t="s">
        <v>162</v>
      </c>
      <c r="B116" s="144"/>
      <c r="C116" s="95"/>
      <c r="D116" s="74">
        <f>SUM(D111:D115)</f>
        <v>313.50999999999999</v>
      </c>
    </row>
    <row r="117" ht="12" customHeight="1">
      <c r="A117" s="60" t="s">
        <v>163</v>
      </c>
      <c r="B117" s="72" t="s">
        <v>164</v>
      </c>
      <c r="C117" s="95"/>
      <c r="D117" s="74">
        <f>D103</f>
        <v>0</v>
      </c>
    </row>
    <row r="118" ht="12" customHeight="1">
      <c r="A118" s="144" t="s">
        <v>165</v>
      </c>
      <c r="B118" s="144"/>
      <c r="C118" s="95"/>
      <c r="D118" s="74">
        <f>D116+D117</f>
        <v>313.50999999999999</v>
      </c>
      <c r="G118" s="104"/>
    </row>
    <row r="119" ht="12" customHeight="1">
      <c r="A119" s="60" t="s">
        <v>166</v>
      </c>
      <c r="B119" s="72" t="s">
        <v>167</v>
      </c>
      <c r="C119" s="95"/>
      <c r="D119" s="74">
        <f>D108</f>
        <v>6.4000000000000004</v>
      </c>
    </row>
    <row r="120" s="91" customFormat="1" ht="12" customHeight="1">
      <c r="A120" s="144" t="s">
        <v>168</v>
      </c>
      <c r="B120" s="144"/>
      <c r="C120" s="145"/>
      <c r="D120" s="146">
        <f>ROUND(D118/(1-C108),2)</f>
        <v>319.91000000000003</v>
      </c>
      <c r="E120" s="102"/>
      <c r="F120" s="102"/>
      <c r="G120" s="102"/>
    </row>
    <row r="122" ht="12" customHeight="1">
      <c r="A122" s="55" t="s">
        <v>181</v>
      </c>
      <c r="B122" s="55"/>
      <c r="C122" s="55"/>
      <c r="D122" s="55"/>
    </row>
    <row r="123" ht="12" customHeight="1">
      <c r="A123" s="86" t="s">
        <v>61</v>
      </c>
      <c r="B123" s="147" t="s">
        <v>170</v>
      </c>
      <c r="C123" s="148"/>
      <c r="D123" s="149">
        <f>D120</f>
        <v>319.91000000000003</v>
      </c>
      <c r="F123" s="104"/>
    </row>
    <row r="124" ht="12" customHeight="1">
      <c r="A124" s="86" t="s">
        <v>63</v>
      </c>
      <c r="B124" s="147" t="s">
        <v>171</v>
      </c>
      <c r="C124" s="150">
        <v>2</v>
      </c>
      <c r="D124" s="149">
        <f>D123*C124</f>
        <v>639.82000000000005</v>
      </c>
      <c r="E124" s="104"/>
    </row>
    <row r="125" ht="12" customHeight="1">
      <c r="A125" s="86" t="s">
        <v>65</v>
      </c>
      <c r="B125" s="147" t="s">
        <v>172</v>
      </c>
      <c r="C125" s="150"/>
      <c r="D125" s="151">
        <f>D21</f>
        <v>1</v>
      </c>
      <c r="E125" s="104"/>
    </row>
    <row r="126" ht="12" customHeight="1">
      <c r="A126" s="152" t="s">
        <v>67</v>
      </c>
      <c r="B126" s="153" t="s">
        <v>173</v>
      </c>
      <c r="C126" s="154"/>
      <c r="D126" s="155">
        <f>ROUND(D124*D125,2)</f>
        <v>639.82000000000005</v>
      </c>
      <c r="E126" s="104"/>
    </row>
    <row r="127" s="91" customFormat="1" ht="12" customHeight="1">
      <c r="A127" s="156" t="s">
        <v>69</v>
      </c>
      <c r="B127" s="153" t="s">
        <v>174</v>
      </c>
      <c r="C127" s="154">
        <f>D11</f>
        <v>12</v>
      </c>
      <c r="D127" s="157">
        <f>ROUND(D124*D125*C127,2)</f>
        <v>7677.8400000000001</v>
      </c>
      <c r="E127" s="159"/>
      <c r="F127" s="102"/>
      <c r="G127" s="102"/>
    </row>
    <row r="128" ht="12" customHeight="1">
      <c r="D128" s="158"/>
    </row>
    <row r="130" ht="12" customHeight="1">
      <c r="D130" s="160"/>
    </row>
    <row r="131" ht="12" customHeight="1">
      <c r="B131" s="90"/>
    </row>
  </sheetData>
  <mergeCells count="44">
    <mergeCell ref="A1:F1"/>
    <mergeCell ref="A3:D3"/>
    <mergeCell ref="A4:D4"/>
    <mergeCell ref="A5:B5"/>
    <mergeCell ref="C5:D5"/>
    <mergeCell ref="A6:D6"/>
    <mergeCell ref="A7:C7"/>
    <mergeCell ref="A8:C8"/>
    <mergeCell ref="A9:C9"/>
    <mergeCell ref="A10:C10"/>
    <mergeCell ref="A11:C11"/>
    <mergeCell ref="A12:C12"/>
    <mergeCell ref="A13:C13"/>
    <mergeCell ref="A14:D14"/>
    <mergeCell ref="A15:C15"/>
    <mergeCell ref="A16:C16"/>
    <mergeCell ref="A17:C17"/>
    <mergeCell ref="A18:C18"/>
    <mergeCell ref="A19:C19"/>
    <mergeCell ref="A20:C20"/>
    <mergeCell ref="A21:C21"/>
    <mergeCell ref="A22:C22"/>
    <mergeCell ref="A23:D23"/>
    <mergeCell ref="A35:D35"/>
    <mergeCell ref="A36:D36"/>
    <mergeCell ref="A42:D42"/>
    <mergeCell ref="A52:D52"/>
    <mergeCell ref="A62:D62"/>
    <mergeCell ref="A67:D67"/>
    <mergeCell ref="B68:D68"/>
    <mergeCell ref="A77:D77"/>
    <mergeCell ref="A78:D78"/>
    <mergeCell ref="A85:D85"/>
    <mergeCell ref="A88:D88"/>
    <mergeCell ref="A93:D93"/>
    <mergeCell ref="A99:D99"/>
    <mergeCell ref="B100:D100"/>
    <mergeCell ref="B104:D104"/>
    <mergeCell ref="I106:M106"/>
    <mergeCell ref="A110:D110"/>
    <mergeCell ref="A116:B116"/>
    <mergeCell ref="A118:B118"/>
    <mergeCell ref="A120:B120"/>
    <mergeCell ref="A122:D122"/>
  </mergeCells>
  <printOptions headings="0" gridLines="0" horizontalCentered="0" verticalCentered="0"/>
  <pageMargins left="0.51180555555555596" right="0.51180555555555596" top="0.78750000000000009" bottom="0.78750000000000009" header="0.51181102362204689" footer="0.51181102362204689"/>
  <pageSetup paperSize="9" scale="100" fitToWidth="1" fitToHeight="27" pageOrder="downThenOver" orientation="portrait" usePrinterDefaults="1" blackAndWhite="0" draft="0" cellComments="none" useFirstPageNumber="0" errors="displayed" horizontalDpi="300" verticalDpi="300" copies="1"/>
  <headerFooter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0" showZeros="1" rightToLeft="0" view="normal" topLeftCell="A4" zoomScale="100" workbookViewId="0">
      <selection activeCell="I19" activeCellId="0" sqref="I19"/>
    </sheetView>
  </sheetViews>
  <sheetFormatPr defaultColWidth="9.13671875" defaultRowHeight="15"/>
  <cols>
    <col customWidth="0" min="1" max="1" style="173" width="9.1300000000000008"/>
    <col customWidth="1" min="2" max="2" style="173" width="44.850000000000001"/>
    <col customWidth="1" min="3" max="3" style="173" width="18.850000000000001"/>
    <col customWidth="1" min="4" max="4" style="173" width="13.699999999999999"/>
    <col customWidth="1" min="5" max="5" style="173" width="19.309999999999999"/>
    <col customWidth="0" min="6" max="12" style="173" width="9.1300000000000008"/>
    <col customWidth="1" min="13" max="13" style="173" width="11.140000000000001"/>
    <col customWidth="0" min="14" max="1024" style="173" width="9.1300000000000008"/>
  </cols>
  <sheetData>
    <row r="2" ht="39.75" customHeight="1">
      <c r="C2" s="174"/>
      <c r="D2" s="174"/>
      <c r="E2" s="174"/>
    </row>
    <row r="3" ht="58.5" customHeight="1">
      <c r="C3" s="174"/>
      <c r="D3" s="174"/>
      <c r="E3" s="174"/>
    </row>
    <row r="4" ht="15">
      <c r="E4" s="175"/>
    </row>
    <row r="5" ht="30">
      <c r="A5" s="176" t="s">
        <v>182</v>
      </c>
      <c r="B5" s="176" t="s">
        <v>183</v>
      </c>
      <c r="C5" s="176" t="s">
        <v>184</v>
      </c>
      <c r="D5" s="176" t="s">
        <v>185</v>
      </c>
      <c r="E5" s="177" t="s">
        <v>186</v>
      </c>
    </row>
    <row r="6" ht="57">
      <c r="A6" s="178">
        <v>1</v>
      </c>
      <c r="B6" s="179" t="s">
        <v>187</v>
      </c>
      <c r="C6" s="180">
        <v>3</v>
      </c>
      <c r="D6" s="181"/>
      <c r="E6" s="181">
        <f t="shared" ref="E6:E9" si="2">C6*D6</f>
        <v>0</v>
      </c>
      <c r="F6" s="182"/>
    </row>
    <row r="7" ht="57">
      <c r="A7" s="178">
        <v>2</v>
      </c>
      <c r="B7" s="183" t="s">
        <v>188</v>
      </c>
      <c r="C7" s="180">
        <v>10</v>
      </c>
      <c r="D7" s="181"/>
      <c r="E7" s="181">
        <f t="shared" si="2"/>
        <v>0</v>
      </c>
    </row>
    <row r="8" ht="28.5">
      <c r="A8" s="178">
        <v>3</v>
      </c>
      <c r="B8" s="179" t="s">
        <v>189</v>
      </c>
      <c r="C8" s="180">
        <v>1</v>
      </c>
      <c r="D8" s="181"/>
      <c r="E8" s="181">
        <f t="shared" si="2"/>
        <v>0</v>
      </c>
    </row>
    <row r="9" ht="29.25">
      <c r="A9" s="178">
        <v>4</v>
      </c>
      <c r="B9" s="184" t="s">
        <v>190</v>
      </c>
      <c r="C9" s="180">
        <v>2</v>
      </c>
      <c r="D9" s="181"/>
      <c r="E9" s="181">
        <f t="shared" si="2"/>
        <v>0</v>
      </c>
    </row>
    <row r="10" ht="29.25">
      <c r="A10" s="178">
        <v>5</v>
      </c>
      <c r="B10" s="184" t="s">
        <v>191</v>
      </c>
      <c r="C10" s="180">
        <v>12</v>
      </c>
      <c r="D10" s="181"/>
      <c r="E10" s="181">
        <f t="shared" ref="E10:E14" si="3">C10*D10</f>
        <v>0</v>
      </c>
    </row>
    <row r="11" ht="57.75">
      <c r="A11" s="178">
        <v>6</v>
      </c>
      <c r="B11" s="184" t="s">
        <v>192</v>
      </c>
      <c r="C11" s="180">
        <v>1</v>
      </c>
      <c r="D11" s="181"/>
      <c r="E11" s="181">
        <f t="shared" si="3"/>
        <v>0</v>
      </c>
    </row>
    <row r="12" ht="57.75">
      <c r="A12" s="178">
        <v>7</v>
      </c>
      <c r="B12" s="184" t="s">
        <v>193</v>
      </c>
      <c r="C12" s="180">
        <v>1</v>
      </c>
      <c r="D12" s="181"/>
      <c r="E12" s="181">
        <f t="shared" si="3"/>
        <v>0</v>
      </c>
    </row>
    <row r="13" ht="29.25">
      <c r="A13" s="178">
        <v>8</v>
      </c>
      <c r="B13" s="184" t="s">
        <v>194</v>
      </c>
      <c r="C13" s="180">
        <v>1</v>
      </c>
      <c r="D13" s="181"/>
      <c r="E13" s="181">
        <f t="shared" si="3"/>
        <v>0</v>
      </c>
    </row>
    <row r="14" ht="39.549999999999997">
      <c r="A14" s="178">
        <v>9</v>
      </c>
      <c r="B14" s="183" t="s">
        <v>195</v>
      </c>
      <c r="C14" s="185">
        <v>1</v>
      </c>
      <c r="D14" s="181"/>
      <c r="E14" s="181">
        <f t="shared" si="3"/>
        <v>0</v>
      </c>
    </row>
    <row r="15" ht="15">
      <c r="A15" s="186" t="s">
        <v>196</v>
      </c>
      <c r="B15" s="186"/>
      <c r="C15" s="186"/>
      <c r="D15" s="186"/>
      <c r="E15" s="187">
        <f>SUM(E6:E14)</f>
        <v>0</v>
      </c>
    </row>
    <row r="16" ht="15">
      <c r="A16" s="188" t="s">
        <v>197</v>
      </c>
      <c r="B16" s="188"/>
      <c r="C16" s="188"/>
      <c r="D16" s="188"/>
      <c r="E16" s="189">
        <f>E15/12</f>
        <v>0</v>
      </c>
    </row>
  </sheetData>
  <mergeCells count="3">
    <mergeCell ref="C2:E3"/>
    <mergeCell ref="A15:D15"/>
    <mergeCell ref="A16:D16"/>
  </mergeCells>
  <printOptions headings="0" gridLines="0" horizontalCentered="0" verticalCentered="0"/>
  <pageMargins left="0.51180555555555596" right="0.51180555555555596" top="0.78750000000000009" bottom="0.98402777777777795" header="0.51181102362204689" footer="0.51181102362204689"/>
  <pageSetup paperSize="9" scale="8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0" showZeros="1" rightToLeft="0" view="normal" topLeftCell="A5" zoomScale="100" workbookViewId="0">
      <selection activeCell="N30" activeCellId="0" sqref="N30"/>
    </sheetView>
  </sheetViews>
  <sheetFormatPr defaultColWidth="9.13671875" defaultRowHeight="15"/>
  <cols>
    <col customWidth="0" min="1" max="1" style="173" width="9.1300000000000008"/>
    <col customWidth="1" min="2" max="2" style="173" width="44.850000000000001"/>
    <col customWidth="1" min="3" max="4" style="173" width="13.699999999999999"/>
    <col customWidth="1" hidden="1" min="5" max="5" style="173" width="13.699999999999999"/>
    <col customWidth="1" min="6" max="10" style="173" width="13.699999999999999"/>
    <col customWidth="1" min="11" max="11" style="173" width="14.43"/>
    <col customWidth="1" min="12" max="12" style="173" width="10.710000000000001"/>
    <col customWidth="0" min="13" max="14" style="173" width="9.1300000000000008"/>
    <col customWidth="1" min="15" max="15" style="173" width="19.850000000000001"/>
    <col customWidth="0" min="16" max="18" style="173" width="9.1300000000000008"/>
    <col customWidth="1" min="19" max="19" style="173" width="11.140000000000001"/>
    <col customWidth="0" min="20" max="1024" style="173" width="9.1300000000000008"/>
  </cols>
  <sheetData>
    <row r="2" ht="39.75" customHeight="1">
      <c r="C2" s="174"/>
      <c r="D2" s="174"/>
      <c r="E2" s="174"/>
      <c r="F2" s="174"/>
      <c r="G2" s="174"/>
      <c r="H2" s="174"/>
      <c r="I2" s="174"/>
      <c r="J2" s="174"/>
      <c r="K2" s="174"/>
    </row>
    <row r="3" ht="58.5" customHeight="1">
      <c r="C3" s="174"/>
      <c r="D3" s="174"/>
      <c r="E3" s="174"/>
      <c r="F3" s="174"/>
      <c r="G3" s="174"/>
      <c r="H3" s="174"/>
      <c r="I3" s="174"/>
      <c r="J3" s="174"/>
      <c r="K3" s="174"/>
    </row>
    <row r="4" ht="15">
      <c r="K4" s="175"/>
    </row>
    <row r="5" ht="51">
      <c r="A5" s="176" t="s">
        <v>182</v>
      </c>
      <c r="B5" s="176" t="s">
        <v>198</v>
      </c>
      <c r="C5" s="176" t="s">
        <v>199</v>
      </c>
      <c r="D5" s="176" t="s">
        <v>185</v>
      </c>
      <c r="E5" s="176" t="s">
        <v>200</v>
      </c>
      <c r="F5" s="190" t="s">
        <v>201</v>
      </c>
      <c r="G5" s="176" t="s">
        <v>200</v>
      </c>
      <c r="H5" s="190" t="s">
        <v>202</v>
      </c>
      <c r="I5" s="190" t="s">
        <v>203</v>
      </c>
      <c r="J5" s="190" t="s">
        <v>204</v>
      </c>
      <c r="K5" s="190" t="s">
        <v>205</v>
      </c>
    </row>
    <row r="6" ht="15">
      <c r="A6" s="178">
        <v>1</v>
      </c>
      <c r="B6" s="179" t="s">
        <v>206</v>
      </c>
      <c r="C6" s="191">
        <v>1</v>
      </c>
      <c r="D6" s="181"/>
      <c r="E6" s="191">
        <v>3</v>
      </c>
      <c r="F6" s="181">
        <f t="shared" ref="F6:F8" si="4">D6*C6</f>
        <v>0</v>
      </c>
      <c r="G6" s="191">
        <v>5</v>
      </c>
      <c r="H6" s="181">
        <f t="shared" ref="H6:H8" si="5">D6/G6</f>
        <v>0</v>
      </c>
      <c r="I6" s="181">
        <f t="shared" ref="I6:I8" si="6">F6-H6</f>
        <v>0</v>
      </c>
      <c r="J6" s="192">
        <v>0.20000000000000001</v>
      </c>
      <c r="K6" s="181">
        <f t="shared" ref="K6:K8" si="7">I6*J6</f>
        <v>0</v>
      </c>
      <c r="L6" s="175"/>
      <c r="O6" s="175"/>
    </row>
    <row r="7" ht="15">
      <c r="A7" s="178">
        <v>2</v>
      </c>
      <c r="B7" s="183" t="s">
        <v>207</v>
      </c>
      <c r="C7" s="191">
        <v>1</v>
      </c>
      <c r="D7" s="181"/>
      <c r="E7" s="191">
        <v>1</v>
      </c>
      <c r="F7" s="181">
        <f t="shared" si="4"/>
        <v>0</v>
      </c>
      <c r="G7" s="191">
        <v>5</v>
      </c>
      <c r="H7" s="181">
        <f t="shared" si="5"/>
        <v>0</v>
      </c>
      <c r="I7" s="181">
        <f t="shared" si="6"/>
        <v>0</v>
      </c>
      <c r="J7" s="192">
        <v>0.20000000000000001</v>
      </c>
      <c r="K7" s="181">
        <f t="shared" si="7"/>
        <v>0</v>
      </c>
      <c r="O7" s="175"/>
    </row>
    <row r="8" ht="72">
      <c r="A8" s="178">
        <v>3</v>
      </c>
      <c r="B8" s="184" t="s">
        <v>208</v>
      </c>
      <c r="C8" s="191">
        <v>1</v>
      </c>
      <c r="D8" s="181"/>
      <c r="E8" s="191">
        <v>5</v>
      </c>
      <c r="F8" s="181">
        <f t="shared" si="4"/>
        <v>0</v>
      </c>
      <c r="G8" s="191">
        <v>5</v>
      </c>
      <c r="H8" s="181">
        <f t="shared" si="5"/>
        <v>0</v>
      </c>
      <c r="I8" s="181">
        <f t="shared" si="6"/>
        <v>0</v>
      </c>
      <c r="J8" s="192">
        <v>0.20000000000000001</v>
      </c>
      <c r="K8" s="181">
        <f t="shared" si="7"/>
        <v>0</v>
      </c>
      <c r="O8" s="175"/>
    </row>
    <row r="9" ht="15">
      <c r="A9" s="186" t="s">
        <v>209</v>
      </c>
      <c r="B9" s="186"/>
      <c r="C9" s="186"/>
      <c r="D9" s="186"/>
      <c r="E9" s="186"/>
      <c r="F9" s="186"/>
      <c r="G9" s="186"/>
      <c r="H9" s="186"/>
      <c r="I9" s="186"/>
      <c r="J9" s="186"/>
      <c r="K9" s="187">
        <f>SUM(K6:K8)</f>
        <v>0</v>
      </c>
    </row>
    <row r="10" ht="15">
      <c r="A10" s="186" t="s">
        <v>210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7">
        <f>K9*10%</f>
        <v>0</v>
      </c>
    </row>
    <row r="11" ht="15">
      <c r="A11" s="186" t="s">
        <v>211</v>
      </c>
      <c r="B11" s="186"/>
      <c r="C11" s="186"/>
      <c r="D11" s="186"/>
      <c r="E11" s="193"/>
      <c r="F11" s="193"/>
      <c r="G11" s="193"/>
      <c r="H11" s="193"/>
      <c r="I11" s="193"/>
      <c r="J11" s="193"/>
      <c r="K11" s="187">
        <f>SUM(K9:K10)</f>
        <v>0</v>
      </c>
    </row>
    <row r="12" ht="15">
      <c r="A12" s="186" t="s">
        <v>24</v>
      </c>
      <c r="B12" s="186"/>
      <c r="C12" s="186"/>
      <c r="D12" s="186"/>
      <c r="E12" s="193"/>
      <c r="F12" s="193"/>
      <c r="G12" s="193"/>
      <c r="H12" s="193"/>
      <c r="I12" s="193"/>
      <c r="J12" s="193"/>
      <c r="K12" s="187">
        <f>SUM(K9:K10)/12</f>
        <v>0</v>
      </c>
    </row>
    <row r="13" ht="15">
      <c r="A13" s="188" t="s">
        <v>212</v>
      </c>
      <c r="B13" s="188"/>
      <c r="C13" s="188"/>
      <c r="D13" s="188"/>
      <c r="E13" s="194"/>
      <c r="F13" s="194"/>
      <c r="G13" s="194"/>
      <c r="H13" s="194"/>
      <c r="I13" s="194"/>
      <c r="J13" s="194"/>
      <c r="K13" s="189">
        <f>K12/4</f>
        <v>0</v>
      </c>
    </row>
    <row r="14" ht="15">
      <c r="A14" s="195"/>
      <c r="B14" s="196" t="s">
        <v>213</v>
      </c>
      <c r="C14" s="195"/>
      <c r="D14" s="195"/>
      <c r="E14" s="195"/>
      <c r="F14" s="195"/>
      <c r="G14" s="195"/>
      <c r="H14" s="195"/>
      <c r="I14" s="195"/>
      <c r="J14" s="195"/>
      <c r="K14" s="197"/>
    </row>
    <row r="15" ht="15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7"/>
    </row>
    <row r="17" ht="30">
      <c r="A17" s="176" t="s">
        <v>182</v>
      </c>
      <c r="B17" s="176" t="s">
        <v>214</v>
      </c>
      <c r="C17" s="176" t="s">
        <v>184</v>
      </c>
      <c r="D17" s="176" t="s">
        <v>185</v>
      </c>
      <c r="E17" s="176"/>
      <c r="F17" s="177" t="s">
        <v>186</v>
      </c>
      <c r="G17" s="198"/>
      <c r="H17" s="198"/>
      <c r="I17" s="198"/>
      <c r="J17" s="198"/>
    </row>
    <row r="18" ht="28.5">
      <c r="A18" s="178">
        <v>1</v>
      </c>
      <c r="B18" s="179" t="s">
        <v>215</v>
      </c>
      <c r="C18" s="191">
        <v>3</v>
      </c>
      <c r="D18" s="181"/>
      <c r="E18" s="181"/>
      <c r="F18" s="181">
        <f t="shared" ref="F18:F22" si="8">C18*D18</f>
        <v>0</v>
      </c>
      <c r="G18" s="199"/>
      <c r="H18" s="199"/>
      <c r="I18" s="199"/>
      <c r="J18" s="199"/>
    </row>
    <row r="19" ht="28.5">
      <c r="A19" s="178">
        <v>2</v>
      </c>
      <c r="B19" s="183" t="s">
        <v>216</v>
      </c>
      <c r="C19" s="191">
        <v>3</v>
      </c>
      <c r="D19" s="181"/>
      <c r="E19" s="181"/>
      <c r="F19" s="181">
        <f t="shared" si="8"/>
        <v>0</v>
      </c>
      <c r="G19" s="199"/>
      <c r="H19" s="199"/>
      <c r="I19" s="199"/>
      <c r="J19" s="199"/>
    </row>
    <row r="20" ht="15">
      <c r="A20" s="178">
        <v>3</v>
      </c>
      <c r="B20" s="179" t="s">
        <v>217</v>
      </c>
      <c r="C20" s="191">
        <v>2</v>
      </c>
      <c r="D20" s="181"/>
      <c r="E20" s="181"/>
      <c r="F20" s="181">
        <f t="shared" si="8"/>
        <v>0</v>
      </c>
      <c r="G20" s="199"/>
      <c r="H20" s="199"/>
      <c r="I20" s="199"/>
      <c r="J20" s="199"/>
    </row>
    <row r="21" ht="29.25">
      <c r="A21" s="178">
        <v>4</v>
      </c>
      <c r="B21" s="184" t="s">
        <v>218</v>
      </c>
      <c r="C21" s="191">
        <v>36</v>
      </c>
      <c r="D21" s="181"/>
      <c r="E21" s="181"/>
      <c r="F21" s="181">
        <f t="shared" si="8"/>
        <v>0</v>
      </c>
      <c r="G21" s="199"/>
      <c r="H21" s="199"/>
      <c r="I21" s="199"/>
      <c r="J21" s="199"/>
    </row>
    <row r="22" ht="29.25">
      <c r="A22" s="178">
        <v>5</v>
      </c>
      <c r="B22" s="184" t="s">
        <v>219</v>
      </c>
      <c r="C22" s="191">
        <v>72</v>
      </c>
      <c r="D22" s="181"/>
      <c r="E22" s="181"/>
      <c r="F22" s="181">
        <f t="shared" si="8"/>
        <v>0</v>
      </c>
      <c r="G22" s="199"/>
      <c r="H22" s="199"/>
      <c r="I22" s="199"/>
      <c r="J22" s="199"/>
    </row>
    <row r="23" ht="15">
      <c r="A23" s="186" t="s">
        <v>196</v>
      </c>
      <c r="B23" s="186"/>
      <c r="C23" s="186"/>
      <c r="D23" s="186"/>
      <c r="E23" s="186"/>
      <c r="F23" s="187">
        <f>SUM(F18:F22)</f>
        <v>0</v>
      </c>
      <c r="G23" s="200"/>
      <c r="H23" s="200"/>
      <c r="I23" s="200"/>
      <c r="J23" s="200"/>
    </row>
    <row r="24" ht="15">
      <c r="A24" s="186" t="s">
        <v>24</v>
      </c>
      <c r="B24" s="186"/>
      <c r="C24" s="186"/>
      <c r="D24" s="186"/>
      <c r="E24" s="193"/>
      <c r="F24" s="187">
        <f>F23/12</f>
        <v>0</v>
      </c>
      <c r="G24" s="200"/>
      <c r="H24" s="200"/>
      <c r="I24" s="200"/>
      <c r="J24" s="200"/>
    </row>
    <row r="25" ht="15">
      <c r="A25" s="188" t="s">
        <v>220</v>
      </c>
      <c r="B25" s="188"/>
      <c r="C25" s="188"/>
      <c r="D25" s="188"/>
      <c r="E25" s="194"/>
      <c r="F25" s="189">
        <f>F24/4</f>
        <v>0</v>
      </c>
      <c r="G25" s="195"/>
      <c r="H25" s="201" t="s">
        <v>221</v>
      </c>
      <c r="I25" s="201"/>
      <c r="J25" s="195"/>
    </row>
  </sheetData>
  <mergeCells count="10">
    <mergeCell ref="C2:K3"/>
    <mergeCell ref="A9:D9"/>
    <mergeCell ref="A10:D10"/>
    <mergeCell ref="A11:D11"/>
    <mergeCell ref="A12:D12"/>
    <mergeCell ref="A13:D13"/>
    <mergeCell ref="A23:D23"/>
    <mergeCell ref="A24:D24"/>
    <mergeCell ref="A25:D25"/>
    <mergeCell ref="H25:I25"/>
  </mergeCells>
  <printOptions headings="0" gridLines="0" horizontalCentered="0" verticalCentered="0"/>
  <pageMargins left="0.51180555555555596" right="0.51180555555555596" top="0.78750000000000009" bottom="0.98402777777777795" header="0.51181102362204689" footer="0.51181102362204689"/>
  <pageSetup paperSize="9" scale="56" fitToWidth="1" fitToHeight="1" pageOrder="downThenOver" orientation="portrait" usePrinterDefaults="1" blackAndWhite="0" draft="0" cellComments="none" useFirstPageNumber="0" errors="displayed" horizontalDpi="300" verticalDpi="300" copies="1"/>
  <headerFooter/>
  <colBreaks count="1" manualBreakCount="1">
    <brk id="11" man="1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ONLYOFFICE/9.2.1.43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sv200360</dc:creator>
  <dc:description/>
  <dc:language>pt-BR</dc:language>
  <cp:revision>6</cp:revision>
  <dcterms:created xsi:type="dcterms:W3CDTF">2019-08-15T15:27:59Z</dcterms:created>
  <dcterms:modified xsi:type="dcterms:W3CDTF">2026-01-12T18:31:11Z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0x010100D4F939B3DD150E40A8A496080F0FE1EE</vt:lpwstr>
  </property>
</Properties>
</file>